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5440" windowHeight="15990" tabRatio="919" activeTab="6"/>
  </bookViews>
  <sheets>
    <sheet name="voorblad" sheetId="1" r:id="rId1"/>
    <sheet name="inhoud" sheetId="2" r:id="rId2"/>
    <sheet name="5.1 jaarrek. (voor)" sheetId="39" r:id="rId3"/>
    <sheet name="5.1.1 balans" sheetId="5" r:id="rId4"/>
    <sheet name="5.1.2 res.rek." sheetId="27" r:id="rId5"/>
    <sheet name="5.1.3 kasstroom" sheetId="7" r:id="rId6"/>
    <sheet name="5.1.4 waard.grondsl." sheetId="43" r:id="rId7"/>
    <sheet name="5.1.5 toel. balans" sheetId="8" r:id="rId8"/>
    <sheet name="5.1.6 IVA-5.1.7 MVA-5.1.8 FVA" sheetId="30" r:id="rId9"/>
    <sheet name="5.1.9 - Overzicht leningen" sheetId="24" state="hidden" r:id="rId10"/>
    <sheet name="5.1.10 gesegm.res.rek." sheetId="20" r:id="rId11"/>
    <sheet name="5.1.10 toel. res.rek." sheetId="9" r:id="rId12"/>
    <sheet name="5.2 overige geg. (voor)" sheetId="40" r:id="rId13"/>
    <sheet name="5.2 Overige gegevens" sheetId="22" r:id="rId14"/>
    <sheet name="Beoordelingsverklaring " sheetId="25" r:id="rId15"/>
    <sheet name="Validatiesheet" sheetId="41" r:id="rId16"/>
  </sheets>
  <externalReferences>
    <externalReference r:id="rId17"/>
  </externalReferences>
  <definedNames>
    <definedName name="_xlnm.Print_Area" localSheetId="2">'5.1 jaarrek. (voor)'!$A$1:$K$56</definedName>
    <definedName name="_xlnm.Print_Area" localSheetId="3">'5.1.1 balans'!$A$1:$I$63</definedName>
    <definedName name="_xlnm.Print_Area" localSheetId="10">'5.1.10 gesegm.res.rek.'!$A$1:$H$264</definedName>
    <definedName name="_xlnm.Print_Area" localSheetId="11">'5.1.10 toel. res.rek.'!$A$1:$M$479</definedName>
    <definedName name="_xlnm.Print_Area" localSheetId="4">'5.1.2 res.rek.'!$A$1:$H$60</definedName>
    <definedName name="_xlnm.Print_Area" localSheetId="5">'5.1.3 kasstroom'!$A$1:$H$63</definedName>
    <definedName name="_xlnm.Print_Area" localSheetId="6">'5.1.4 waard.grondsl.'!$A$1:$I$281</definedName>
    <definedName name="_xlnm.Print_Area" localSheetId="7">'5.1.5 toel. balans'!$A$1:$L$753</definedName>
    <definedName name="_xlnm.Print_Area" localSheetId="8">'5.1.6 IVA-5.1.7 MVA-5.1.8 FVA'!$A$55:$O$109</definedName>
    <definedName name="_xlnm.Print_Area" localSheetId="9">'5.1.9 - Overzicht leningen'!$A$1:$O$46</definedName>
    <definedName name="_xlnm.Print_Area" localSheetId="12">'5.2 overige geg. (voor)'!$A$1:$K$56</definedName>
    <definedName name="_xlnm.Print_Area" localSheetId="13">'5.2 Overige gegevens'!$A$1:$G$63</definedName>
    <definedName name="_xlnm.Print_Area" localSheetId="1">inhoud!$A$1:$J$36</definedName>
    <definedName name="_xlnm.Print_Area" localSheetId="15">Validatiesheet!$A$1:$G$59</definedName>
    <definedName name="_xlnm.Print_Area" localSheetId="0">voorblad!$A$1:$A$40</definedName>
    <definedName name="_xlnm.Print_Titles" localSheetId="9">'5.1.9 - Overzicht leningen'!$A:$A,'5.1.9 - Overzicht leningen'!$1:$7</definedName>
    <definedName name="Aflossing">[1]Data!$A$82:$A$85</definedName>
    <definedName name="soort_lening">[1]Data!$A$65:$A$69</definedName>
    <definedName name="Zekerheden">[1]Data!$A$72:$A$79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T284" i="9" l="1"/>
  <c r="T283" i="9"/>
  <c r="J339" i="8" l="1"/>
  <c r="G155" i="9"/>
  <c r="G226" i="9" s="1"/>
  <c r="G298" i="9" s="1"/>
  <c r="G402" i="9" s="1"/>
  <c r="G479" i="9" s="1"/>
  <c r="E63" i="22" s="1"/>
  <c r="L339" i="8"/>
  <c r="I24" i="2" l="1"/>
  <c r="I25" i="2"/>
  <c r="I23" i="2"/>
  <c r="I26" i="2"/>
  <c r="D54" i="25"/>
  <c r="I27" i="2" s="1"/>
  <c r="H98" i="20"/>
  <c r="K103" i="9"/>
  <c r="I78" i="30"/>
  <c r="K414" i="9"/>
  <c r="K417" i="9" s="1"/>
  <c r="K174" i="9"/>
  <c r="K169" i="9"/>
  <c r="K96" i="9" l="1"/>
  <c r="B446" i="9"/>
  <c r="M173" i="9"/>
  <c r="M97" i="9"/>
  <c r="M20" i="9"/>
  <c r="H171" i="20"/>
  <c r="F535" i="8"/>
  <c r="F525" i="8"/>
  <c r="F507" i="8"/>
  <c r="J659" i="8" l="1"/>
  <c r="J646" i="8" l="1"/>
  <c r="J331" i="8"/>
  <c r="L342" i="8" l="1"/>
  <c r="L330" i="8"/>
  <c r="J62" i="8" l="1"/>
  <c r="J61" i="8"/>
  <c r="I268" i="9" l="1"/>
  <c r="I271" i="9" s="1"/>
  <c r="F456" i="9" l="1"/>
  <c r="J456" i="9"/>
  <c r="J451" i="9"/>
  <c r="E451" i="9"/>
  <c r="I12" i="2" l="1"/>
  <c r="I52" i="5" l="1"/>
  <c r="I43" i="5"/>
  <c r="I42" i="5"/>
  <c r="I41" i="5"/>
  <c r="I26" i="5"/>
  <c r="L532" i="8" l="1"/>
  <c r="F532" i="8"/>
  <c r="F518" i="8"/>
  <c r="L518" i="8"/>
  <c r="L504" i="8"/>
  <c r="F504" i="8"/>
  <c r="H525" i="8" l="1"/>
  <c r="F55" i="27" s="1"/>
  <c r="I22" i="2" l="1"/>
  <c r="I17" i="2"/>
  <c r="I15" i="2"/>
  <c r="I14" i="2"/>
  <c r="I13" i="2"/>
  <c r="I11" i="2"/>
  <c r="O26" i="30"/>
  <c r="J28" i="8" s="1"/>
  <c r="M210" i="9"/>
  <c r="F153" i="20"/>
  <c r="M22" i="9"/>
  <c r="H11" i="27" s="1"/>
  <c r="M43" i="9"/>
  <c r="H13" i="27" s="1"/>
  <c r="M63" i="9"/>
  <c r="H15" i="27" s="1"/>
  <c r="M104" i="9"/>
  <c r="M107" i="9" s="1"/>
  <c r="H22" i="27" s="1"/>
  <c r="M131" i="9"/>
  <c r="H24" i="27" s="1"/>
  <c r="M147" i="9"/>
  <c r="H26" i="27" s="1"/>
  <c r="M177" i="9"/>
  <c r="M169" i="9" s="1"/>
  <c r="M203" i="9"/>
  <c r="D576" i="8"/>
  <c r="I46" i="5" s="1"/>
  <c r="L610" i="8"/>
  <c r="L618" i="8"/>
  <c r="L670" i="8" s="1"/>
  <c r="I53" i="5" s="1"/>
  <c r="L190" i="8"/>
  <c r="I23" i="5" s="1"/>
  <c r="L209" i="8"/>
  <c r="I24" i="5" s="1"/>
  <c r="L346" i="8"/>
  <c r="I27" i="5" s="1"/>
  <c r="L402" i="8"/>
  <c r="I28" i="5" s="1"/>
  <c r="L422" i="8"/>
  <c r="I29" i="5" s="1"/>
  <c r="L33" i="8"/>
  <c r="I16" i="5" s="1"/>
  <c r="L64" i="8"/>
  <c r="L109" i="8"/>
  <c r="L110" i="8"/>
  <c r="L111" i="8"/>
  <c r="L112" i="8"/>
  <c r="L114" i="8"/>
  <c r="L115" i="8"/>
  <c r="L116" i="8"/>
  <c r="J284" i="8"/>
  <c r="E13" i="41"/>
  <c r="L284" i="8"/>
  <c r="L287" i="8" s="1"/>
  <c r="L281" i="8"/>
  <c r="J281" i="8"/>
  <c r="K43" i="9"/>
  <c r="F13" i="27" s="1"/>
  <c r="S138" i="30"/>
  <c r="L121" i="8"/>
  <c r="J121" i="8"/>
  <c r="G52" i="5"/>
  <c r="G26" i="5"/>
  <c r="K22" i="9"/>
  <c r="M410" i="9"/>
  <c r="K410" i="9"/>
  <c r="B231" i="9"/>
  <c r="B407" i="9" s="1"/>
  <c r="M53" i="9"/>
  <c r="M92" i="9" s="1"/>
  <c r="M125" i="9" s="1"/>
  <c r="K53" i="9"/>
  <c r="K92" i="9" s="1"/>
  <c r="K125" i="9" s="1"/>
  <c r="K140" i="9" s="1"/>
  <c r="M32" i="9"/>
  <c r="K32" i="9"/>
  <c r="J528" i="8"/>
  <c r="H528" i="8"/>
  <c r="F528" i="8"/>
  <c r="F514" i="8"/>
  <c r="J514" i="8"/>
  <c r="L512" i="8"/>
  <c r="L508" i="8"/>
  <c r="I345" i="9"/>
  <c r="I350" i="9" s="1"/>
  <c r="G345" i="9"/>
  <c r="G350" i="9" s="1"/>
  <c r="B160" i="9"/>
  <c r="B86" i="9"/>
  <c r="L224" i="8"/>
  <c r="L223" i="8"/>
  <c r="L222" i="8"/>
  <c r="L221" i="8"/>
  <c r="L220" i="8"/>
  <c r="J226" i="8"/>
  <c r="J204" i="8" s="1"/>
  <c r="H226" i="8"/>
  <c r="J205" i="8" s="1"/>
  <c r="F226" i="8"/>
  <c r="S134" i="30"/>
  <c r="J132" i="8" s="1"/>
  <c r="S133" i="30"/>
  <c r="J131" i="8" s="1"/>
  <c r="S132" i="30"/>
  <c r="J130" i="8" s="1"/>
  <c r="S131" i="30"/>
  <c r="J129" i="8" s="1"/>
  <c r="S129" i="30"/>
  <c r="J127" i="8" s="1"/>
  <c r="S130" i="30"/>
  <c r="J128" i="8" s="1"/>
  <c r="S128" i="30"/>
  <c r="J126" i="8" s="1"/>
  <c r="S127" i="30"/>
  <c r="J125" i="8" s="1"/>
  <c r="S126" i="30"/>
  <c r="Q136" i="30"/>
  <c r="J116" i="8" s="1"/>
  <c r="O136" i="30"/>
  <c r="J115" i="8" s="1"/>
  <c r="M136" i="30"/>
  <c r="J114" i="8" s="1"/>
  <c r="K136" i="30"/>
  <c r="J112" i="8" s="1"/>
  <c r="I136" i="30"/>
  <c r="J111" i="8" s="1"/>
  <c r="G136" i="30"/>
  <c r="J110" i="8" s="1"/>
  <c r="E136" i="30"/>
  <c r="J109" i="8" s="1"/>
  <c r="E97" i="30"/>
  <c r="E98" i="30"/>
  <c r="E99" i="30"/>
  <c r="L134" i="8"/>
  <c r="M345" i="9"/>
  <c r="M350" i="9" s="1"/>
  <c r="K345" i="9"/>
  <c r="K350" i="9" s="1"/>
  <c r="O81" i="30"/>
  <c r="J60" i="8" s="1"/>
  <c r="O30" i="30"/>
  <c r="O31" i="30"/>
  <c r="O32" i="30"/>
  <c r="M99" i="30"/>
  <c r="K99" i="30"/>
  <c r="I99" i="30"/>
  <c r="G99" i="30"/>
  <c r="M94" i="30"/>
  <c r="K94" i="30"/>
  <c r="I94" i="30"/>
  <c r="G94" i="30"/>
  <c r="E94" i="30"/>
  <c r="O27" i="30"/>
  <c r="J29" i="8" s="1"/>
  <c r="M45" i="30"/>
  <c r="K45" i="30"/>
  <c r="I45" i="30"/>
  <c r="G45" i="30"/>
  <c r="E45" i="30"/>
  <c r="M40" i="30"/>
  <c r="K40" i="30"/>
  <c r="I40" i="30"/>
  <c r="G40" i="30"/>
  <c r="E40" i="30"/>
  <c r="O25" i="30"/>
  <c r="O91" i="30"/>
  <c r="O90" i="30"/>
  <c r="O89" i="30"/>
  <c r="O86" i="30"/>
  <c r="O85" i="30"/>
  <c r="O84" i="30"/>
  <c r="O80" i="30"/>
  <c r="O79" i="30"/>
  <c r="J58" i="8" s="1"/>
  <c r="O78" i="30"/>
  <c r="O73" i="30"/>
  <c r="O72" i="30"/>
  <c r="O71" i="30"/>
  <c r="O37" i="30"/>
  <c r="O36" i="30"/>
  <c r="O35" i="30"/>
  <c r="O24" i="30"/>
  <c r="J26" i="8" s="1"/>
  <c r="O19" i="30"/>
  <c r="O18" i="30"/>
  <c r="O17" i="30"/>
  <c r="H179" i="20"/>
  <c r="F179" i="20"/>
  <c r="H112" i="20"/>
  <c r="F112" i="20"/>
  <c r="H46" i="20"/>
  <c r="F46" i="20"/>
  <c r="H40" i="27"/>
  <c r="F40" i="27"/>
  <c r="H39" i="27"/>
  <c r="F39" i="27"/>
  <c r="L574" i="8"/>
  <c r="L573" i="8"/>
  <c r="L572" i="8"/>
  <c r="D569" i="8"/>
  <c r="H576" i="8"/>
  <c r="F576" i="8"/>
  <c r="B68" i="43"/>
  <c r="L278" i="8"/>
  <c r="J278" i="8"/>
  <c r="K177" i="9"/>
  <c r="K63" i="9"/>
  <c r="F15" i="27" s="1"/>
  <c r="M98" i="30"/>
  <c r="K98" i="30"/>
  <c r="I98" i="30"/>
  <c r="G98" i="30"/>
  <c r="M75" i="30"/>
  <c r="K75" i="30"/>
  <c r="I75" i="30"/>
  <c r="G75" i="30"/>
  <c r="E75" i="30"/>
  <c r="M44" i="30"/>
  <c r="K44" i="30"/>
  <c r="I44" i="30"/>
  <c r="G44" i="30"/>
  <c r="E44" i="30"/>
  <c r="M21" i="30"/>
  <c r="L18" i="8" s="1"/>
  <c r="K21" i="30"/>
  <c r="L17" i="8" s="1"/>
  <c r="I21" i="30"/>
  <c r="L16" i="8" s="1"/>
  <c r="G21" i="30"/>
  <c r="L15" i="8" s="1"/>
  <c r="E21" i="30"/>
  <c r="L14" i="8" s="1"/>
  <c r="K147" i="9"/>
  <c r="F26" i="27" s="1"/>
  <c r="K419" i="9"/>
  <c r="E43" i="30"/>
  <c r="G43" i="30"/>
  <c r="I43" i="30"/>
  <c r="K43" i="30"/>
  <c r="M43" i="30"/>
  <c r="M97" i="30"/>
  <c r="K97" i="30"/>
  <c r="I97" i="30"/>
  <c r="G97" i="30"/>
  <c r="M92" i="30"/>
  <c r="K92" i="30"/>
  <c r="I92" i="30"/>
  <c r="G92" i="30"/>
  <c r="E92" i="30"/>
  <c r="B1" i="30"/>
  <c r="B55" i="30" s="1"/>
  <c r="B110" i="30" s="1"/>
  <c r="M38" i="30"/>
  <c r="K38" i="30"/>
  <c r="I38" i="30"/>
  <c r="G38" i="30"/>
  <c r="E38" i="30"/>
  <c r="F262" i="8"/>
  <c r="F264" i="8" s="1"/>
  <c r="D262" i="8"/>
  <c r="D264" i="8" s="1"/>
  <c r="B1" i="9"/>
  <c r="B227" i="9" s="1"/>
  <c r="L536" i="8"/>
  <c r="L539" i="8"/>
  <c r="L540" i="8"/>
  <c r="J542" i="8"/>
  <c r="F542" i="8"/>
  <c r="L509" i="8"/>
  <c r="L525" i="8"/>
  <c r="L526" i="8"/>
  <c r="L521" i="8"/>
  <c r="L522" i="8"/>
  <c r="B100" i="8"/>
  <c r="B174" i="8" s="1"/>
  <c r="L42" i="8"/>
  <c r="L106" i="8" s="1"/>
  <c r="J42" i="8"/>
  <c r="J106" i="8" s="1"/>
  <c r="L216" i="8" s="1"/>
  <c r="B96" i="8"/>
  <c r="B386" i="8" s="1"/>
  <c r="B474" i="8" s="1"/>
  <c r="L569" i="8"/>
  <c r="L579" i="8" s="1"/>
  <c r="M419" i="9"/>
  <c r="K104" i="9"/>
  <c r="K107" i="9" s="1"/>
  <c r="K203" i="9"/>
  <c r="K210" i="9"/>
  <c r="N34" i="24"/>
  <c r="J618" i="8" s="1"/>
  <c r="M242" i="9"/>
  <c r="K242" i="9"/>
  <c r="L257" i="8"/>
  <c r="H500" i="8"/>
  <c r="J500" i="8"/>
  <c r="G34" i="24"/>
  <c r="J606" i="8" s="1"/>
  <c r="H34" i="24"/>
  <c r="J607" i="8" s="1"/>
  <c r="I34" i="24"/>
  <c r="J608" i="8" s="1"/>
  <c r="L260" i="8"/>
  <c r="L261" i="8"/>
  <c r="J190" i="8"/>
  <c r="G23" i="5" s="1"/>
  <c r="J346" i="8"/>
  <c r="G27" i="5" s="1"/>
  <c r="J402" i="8"/>
  <c r="G28" i="5" s="1"/>
  <c r="J422" i="8"/>
  <c r="G29" i="5" s="1"/>
  <c r="E55" i="7" s="1"/>
  <c r="B1" i="41"/>
  <c r="B1" i="40"/>
  <c r="F20" i="20"/>
  <c r="F34" i="20"/>
  <c r="F167" i="20"/>
  <c r="H153" i="20"/>
  <c r="H167" i="20"/>
  <c r="H86" i="20"/>
  <c r="H100" i="20"/>
  <c r="H20" i="20"/>
  <c r="H34" i="20"/>
  <c r="B216" i="20"/>
  <c r="B215" i="20"/>
  <c r="H54" i="20"/>
  <c r="H75" i="20" s="1"/>
  <c r="H120" i="20" s="1"/>
  <c r="H142" i="20" s="1"/>
  <c r="H187" i="20" s="1"/>
  <c r="H209" i="20" s="1"/>
  <c r="F54" i="20"/>
  <c r="F75" i="20" s="1"/>
  <c r="F120" i="20" s="1"/>
  <c r="F142" i="20" s="1"/>
  <c r="F187" i="20" s="1"/>
  <c r="F209" i="20" s="1"/>
  <c r="B214" i="20"/>
  <c r="B1" i="20"/>
  <c r="B68" i="20" s="1"/>
  <c r="B135" i="20" s="1"/>
  <c r="B201" i="20" s="1"/>
  <c r="B72" i="20"/>
  <c r="B139" i="20" s="1"/>
  <c r="K34" i="24"/>
  <c r="J620" i="8"/>
  <c r="L53" i="8"/>
  <c r="J53" i="8"/>
  <c r="I35" i="5"/>
  <c r="G35" i="5"/>
  <c r="B1" i="39"/>
  <c r="M113" i="9"/>
  <c r="K113" i="9"/>
  <c r="H14" i="7"/>
  <c r="J12" i="24"/>
  <c r="J13" i="24"/>
  <c r="J14" i="24"/>
  <c r="J15" i="24"/>
  <c r="J16" i="24"/>
  <c r="J17" i="24"/>
  <c r="J18" i="24"/>
  <c r="J19" i="24"/>
  <c r="J20" i="24"/>
  <c r="J21" i="24"/>
  <c r="J22" i="24"/>
  <c r="J23" i="24"/>
  <c r="J24" i="24"/>
  <c r="J25" i="24"/>
  <c r="J26" i="24"/>
  <c r="J27" i="24"/>
  <c r="J28" i="24"/>
  <c r="J29" i="24"/>
  <c r="J30" i="24"/>
  <c r="J31" i="24"/>
  <c r="J32" i="24"/>
  <c r="J33" i="24"/>
  <c r="B638" i="8"/>
  <c r="H64" i="20"/>
  <c r="F64" i="20"/>
  <c r="B1" i="27"/>
  <c r="F48" i="27"/>
  <c r="H48" i="27"/>
  <c r="H50" i="7"/>
  <c r="H43" i="7"/>
  <c r="H21" i="7"/>
  <c r="H27" i="7"/>
  <c r="E50" i="7"/>
  <c r="H5" i="7"/>
  <c r="E5" i="7"/>
  <c r="B559" i="8"/>
  <c r="B632" i="8" s="1"/>
  <c r="A1" i="24"/>
  <c r="J576" i="8"/>
  <c r="B1" i="8"/>
  <c r="B1" i="5"/>
  <c r="B1" i="7"/>
  <c r="B1" i="43" s="1"/>
  <c r="B65" i="43" s="1"/>
  <c r="K129" i="9" l="1"/>
  <c r="J59" i="8"/>
  <c r="J57" i="8"/>
  <c r="D32" i="7"/>
  <c r="E43" i="7" s="1"/>
  <c r="M182" i="9"/>
  <c r="H28" i="27" s="1"/>
  <c r="H30" i="27" s="1"/>
  <c r="D18" i="7"/>
  <c r="I17" i="5"/>
  <c r="J56" i="8"/>
  <c r="F11" i="27"/>
  <c r="F17" i="27" s="1"/>
  <c r="F80" i="20"/>
  <c r="F86" i="20" s="1"/>
  <c r="M47" i="30"/>
  <c r="J18" i="8" s="1"/>
  <c r="O92" i="30"/>
  <c r="K47" i="30"/>
  <c r="J17" i="8" s="1"/>
  <c r="O21" i="30"/>
  <c r="J25" i="8" s="1"/>
  <c r="O75" i="30"/>
  <c r="I101" i="30"/>
  <c r="J47" i="8" s="1"/>
  <c r="K128" i="9"/>
  <c r="K131" i="9" s="1"/>
  <c r="O98" i="30"/>
  <c r="K101" i="30"/>
  <c r="J48" i="8" s="1"/>
  <c r="I47" i="30"/>
  <c r="J16" i="8" s="1"/>
  <c r="B303" i="9"/>
  <c r="K182" i="9"/>
  <c r="K165" i="9"/>
  <c r="K192" i="9" s="1"/>
  <c r="K236" i="9" s="1"/>
  <c r="B156" i="9"/>
  <c r="B82" i="9"/>
  <c r="B299" i="9"/>
  <c r="B403" i="9"/>
  <c r="B1" i="22"/>
  <c r="J180" i="8"/>
  <c r="J327" i="8" s="1"/>
  <c r="J396" i="8" s="1"/>
  <c r="J413" i="8" s="1"/>
  <c r="J484" i="8" s="1"/>
  <c r="J594" i="8" s="1"/>
  <c r="J642" i="8" s="1"/>
  <c r="L619" i="8"/>
  <c r="L597" i="8" s="1"/>
  <c r="L600" i="8" s="1"/>
  <c r="I48" i="5" s="1"/>
  <c r="L576" i="8"/>
  <c r="G46" i="5" s="1"/>
  <c r="L614" i="8"/>
  <c r="L119" i="8"/>
  <c r="I18" i="5" s="1"/>
  <c r="B199" i="43"/>
  <c r="B155" i="43"/>
  <c r="B232" i="43"/>
  <c r="B97" i="43"/>
  <c r="F22" i="27"/>
  <c r="F92" i="20"/>
  <c r="K212" i="9"/>
  <c r="F35" i="27" s="1"/>
  <c r="D24" i="7" s="1"/>
  <c r="E27" i="7" s="1"/>
  <c r="H104" i="20"/>
  <c r="H108" i="20" s="1"/>
  <c r="H114" i="20" s="1"/>
  <c r="O99" i="30"/>
  <c r="O97" i="30"/>
  <c r="H55" i="7"/>
  <c r="E54" i="7"/>
  <c r="E56" i="7" s="1"/>
  <c r="B390" i="8"/>
  <c r="B478" i="8" s="1"/>
  <c r="B563" i="8" s="1"/>
  <c r="B249" i="8"/>
  <c r="B321" i="8" s="1"/>
  <c r="J610" i="8"/>
  <c r="J619" i="8" s="1"/>
  <c r="J597" i="8" s="1"/>
  <c r="J600" i="8" s="1"/>
  <c r="G48" i="5" s="1"/>
  <c r="I30" i="5"/>
  <c r="D18" i="41"/>
  <c r="L20" i="8"/>
  <c r="O44" i="30"/>
  <c r="E101" i="30"/>
  <c r="J45" i="8" s="1"/>
  <c r="O43" i="30"/>
  <c r="L226" i="8"/>
  <c r="B170" i="8"/>
  <c r="B245" i="8" s="1"/>
  <c r="B317" i="8" s="1"/>
  <c r="B690" i="8"/>
  <c r="H38" i="20"/>
  <c r="H42" i="20" s="1"/>
  <c r="H48" i="20" s="1"/>
  <c r="H214" i="20" s="1"/>
  <c r="H175" i="20"/>
  <c r="H181" i="20" s="1"/>
  <c r="F38" i="20"/>
  <c r="F42" i="20" s="1"/>
  <c r="F48" i="20" s="1"/>
  <c r="F214" i="20" s="1"/>
  <c r="F171" i="20"/>
  <c r="F175" i="20" s="1"/>
  <c r="F181" i="20" s="1"/>
  <c r="F216" i="20" s="1"/>
  <c r="F41" i="27"/>
  <c r="H41" i="27"/>
  <c r="H17" i="27"/>
  <c r="L180" i="8"/>
  <c r="L200" i="8"/>
  <c r="B94" i="43"/>
  <c r="B152" i="43"/>
  <c r="B229" i="43"/>
  <c r="B196" i="43"/>
  <c r="M140" i="9"/>
  <c r="M165" i="9"/>
  <c r="M192" i="9" s="1"/>
  <c r="M236" i="9" s="1"/>
  <c r="D14" i="41"/>
  <c r="J287" i="8"/>
  <c r="J262" i="8" s="1"/>
  <c r="J264" i="8" s="1"/>
  <c r="J200" i="8"/>
  <c r="J647" i="8"/>
  <c r="J670" i="8" s="1"/>
  <c r="G53" i="5" s="1"/>
  <c r="D20" i="7" s="1"/>
  <c r="J612" i="8"/>
  <c r="G101" i="30"/>
  <c r="J46" i="8" s="1"/>
  <c r="J124" i="8"/>
  <c r="J134" i="8" s="1"/>
  <c r="S136" i="30"/>
  <c r="M212" i="9"/>
  <c r="H35" i="27" s="1"/>
  <c r="O40" i="30"/>
  <c r="L528" i="8"/>
  <c r="J489" i="8" s="1"/>
  <c r="G42" i="5" s="1"/>
  <c r="K42" i="5" s="1"/>
  <c r="M101" i="30"/>
  <c r="G47" i="30"/>
  <c r="J15" i="8" s="1"/>
  <c r="E47" i="30"/>
  <c r="J14" i="8" s="1"/>
  <c r="J34" i="24"/>
  <c r="O94" i="30"/>
  <c r="O38" i="30"/>
  <c r="J31" i="8" s="1"/>
  <c r="J27" i="8"/>
  <c r="O45" i="30"/>
  <c r="J30" i="8"/>
  <c r="J119" i="8"/>
  <c r="G18" i="5" s="1"/>
  <c r="J209" i="8"/>
  <c r="G24" i="5" s="1"/>
  <c r="G30" i="5" s="1"/>
  <c r="F24" i="27" l="1"/>
  <c r="D16" i="41" s="1"/>
  <c r="F94" i="20"/>
  <c r="I19" i="5"/>
  <c r="I32" i="5" s="1"/>
  <c r="J273" i="8"/>
  <c r="J64" i="8"/>
  <c r="G17" i="5" s="1"/>
  <c r="O47" i="30"/>
  <c r="F28" i="27"/>
  <c r="F98" i="20"/>
  <c r="F100" i="20" s="1"/>
  <c r="F104" i="20" s="1"/>
  <c r="F108" i="20" s="1"/>
  <c r="F114" i="20" s="1"/>
  <c r="F215" i="20" s="1"/>
  <c r="F218" i="20" s="1"/>
  <c r="H215" i="20"/>
  <c r="H124" i="20"/>
  <c r="H130" i="20" s="1"/>
  <c r="H216" i="20"/>
  <c r="H194" i="20"/>
  <c r="H196" i="20" s="1"/>
  <c r="L582" i="8"/>
  <c r="E21" i="7"/>
  <c r="J20" i="8"/>
  <c r="J614" i="8"/>
  <c r="J33" i="8"/>
  <c r="G16" i="5" s="1"/>
  <c r="F194" i="20"/>
  <c r="F196" i="20" s="1"/>
  <c r="O101" i="30"/>
  <c r="J49" i="8"/>
  <c r="J51" i="8" s="1"/>
  <c r="L48" i="8"/>
  <c r="H33" i="27"/>
  <c r="H9" i="7" s="1"/>
  <c r="H22" i="7" s="1"/>
  <c r="H28" i="7" s="1"/>
  <c r="H52" i="7" s="1"/>
  <c r="H56" i="7" s="1"/>
  <c r="B694" i="8"/>
  <c r="B636" i="8"/>
  <c r="L259" i="8"/>
  <c r="L262" i="8" s="1"/>
  <c r="L264" i="8" s="1"/>
  <c r="H262" i="8"/>
  <c r="H264" i="8" s="1"/>
  <c r="L273" i="8"/>
  <c r="L327" i="8"/>
  <c r="L396" i="8" s="1"/>
  <c r="L413" i="8" s="1"/>
  <c r="L484" i="8" s="1"/>
  <c r="L594" i="8" s="1"/>
  <c r="L642" i="8" s="1"/>
  <c r="D12" i="7" l="1"/>
  <c r="E14" i="7" s="1"/>
  <c r="F30" i="27"/>
  <c r="F33" i="27" s="1"/>
  <c r="E9" i="7" s="1"/>
  <c r="G19" i="5"/>
  <c r="G32" i="5" s="1"/>
  <c r="H218" i="20"/>
  <c r="H535" i="8"/>
  <c r="H542" i="8" s="1"/>
  <c r="F124" i="20"/>
  <c r="F130" i="20" s="1"/>
  <c r="H37" i="27"/>
  <c r="H43" i="27" s="1"/>
  <c r="L51" i="8"/>
  <c r="E22" i="7" l="1"/>
  <c r="E28" i="7" s="1"/>
  <c r="E52" i="7" s="1"/>
  <c r="H220" i="20"/>
  <c r="H51" i="27"/>
  <c r="H57" i="27" s="1"/>
  <c r="F37" i="27"/>
  <c r="F43" i="27" s="1"/>
  <c r="F220" i="20" s="1"/>
  <c r="I222" i="20" s="1"/>
  <c r="J222" i="20"/>
  <c r="L535" i="8"/>
  <c r="L542" i="8" s="1"/>
  <c r="J490" i="8" s="1"/>
  <c r="G43" i="5" s="1"/>
  <c r="K43" i="5" s="1"/>
  <c r="F56" i="27"/>
  <c r="H507" i="8"/>
  <c r="F51" i="27" s="1"/>
  <c r="F57" i="27" l="1"/>
  <c r="L507" i="8"/>
  <c r="L514" i="8" s="1"/>
  <c r="J488" i="8" s="1"/>
  <c r="G41" i="5" s="1"/>
  <c r="K41" i="5" s="1"/>
  <c r="H514" i="8"/>
  <c r="L491" i="8" l="1"/>
  <c r="F498" i="8"/>
  <c r="L498" i="8" s="1"/>
  <c r="L500" i="8" s="1"/>
  <c r="J487" i="8" s="1"/>
  <c r="I40" i="5"/>
  <c r="I44" i="5" s="1"/>
  <c r="I56" i="5" s="1"/>
  <c r="I65" i="5" l="1"/>
  <c r="D8" i="41"/>
  <c r="G40" i="5"/>
  <c r="J491" i="8"/>
  <c r="F500" i="8"/>
  <c r="G44" i="5" l="1"/>
  <c r="K44" i="5" s="1"/>
  <c r="K40" i="5"/>
  <c r="D11" i="41"/>
  <c r="E10" i="41"/>
  <c r="G56" i="5"/>
  <c r="D7" i="41" l="1"/>
  <c r="G65" i="5"/>
</calcChain>
</file>

<file path=xl/comments1.xml><?xml version="1.0" encoding="utf-8"?>
<comments xmlns="http://schemas.openxmlformats.org/spreadsheetml/2006/main">
  <authors>
    <author>KAMMINGA_M</author>
  </authors>
  <commentList>
    <comment ref="B52" authorId="0">
      <text>
        <r>
          <rPr>
            <sz val="10"/>
            <color indexed="81"/>
            <rFont val="Arial"/>
            <family val="2"/>
          </rPr>
          <t>De zorginstelling mag een bestemmingsreserve afschrijving instandhouding vormen voor de afschrijving op instandhoudingsinvesteringen, maar is hier niet meer toe verplicht. De instelling kan deze bestemmingsreserve ook in het geheel opnemen in de bestemmingsfonds aanvaardbare kosten.</t>
        </r>
      </text>
    </comment>
  </commentList>
</comments>
</file>

<file path=xl/comments2.xml><?xml version="1.0" encoding="utf-8"?>
<comments xmlns="http://schemas.openxmlformats.org/spreadsheetml/2006/main">
  <authors>
    <author>KAMMINGA_M</author>
    <author>WGinkel</author>
  </authors>
  <commentList>
    <comment ref="C8" authorId="0">
      <text>
        <r>
          <rPr>
            <sz val="10"/>
            <color indexed="81"/>
            <rFont val="Arial"/>
            <family val="2"/>
          </rPr>
          <t>RJ 300.104 geeft aan dat de vestigingsplaats, het adres en een beschrijving van de activiteiten van een instelling onder de toelichting in de jaarrekening moeten worden opgenomen, voor zover niet al elders in de jaarrekening of daarmee gezamenlijk openbaar gemaakte informatie is opgenomen.</t>
        </r>
      </text>
    </comment>
    <comment ref="B36" authorId="1">
      <text>
        <r>
          <rPr>
            <sz val="10"/>
            <color indexed="81"/>
            <rFont val="Tahoma"/>
            <family val="2"/>
          </rPr>
          <t>RJ 330.201: Indien transacties van betekenis door de rechtspersoon met verbonden partijen zijn aangegaan en deze transacties niet onder normale marktvoorwaarden hebben plaatsgevonden, neemt de rechtspersoon volgens de wet de volgende informatie op:
- de omvang van die transacties;
- de aard van de betrekking met de verbonden partij;
- andere informatie over die transacties die nodig is voor het verschaffen van inzicht in de financiële positie van de rechtspersoon.
Vermelding van transacties tussen twee of meer leden van een groep kan achterwege blijven, mits dochtermaatschappijen die partij zijn bij de transactie geheel in eigendom zijn van een of meer leden van de groep.
Ook indien transacties van betekenis door de rechtspersoon met verbonden partijen onder normale marktvoorwaarden zijn aangegaan, wordt aanbevolen deze informatie in de toelichting op te nemen.
204. De elementen die in het kader van het inzicht in de jaarrekening van belang kunnen zijn, betreffen: -  een indicatie van de omvang van de transacties, in de vorm van een bedrag of een percentage van het bedrag waarin de transacties zijn begrepen;
-  bedragen of percentages inzake nog niet verrekende transacties; en
-  het gehanteerde prijsstellingbeleid ter zake van de transacties die hebben plaatsgevonden.
205. Informatie over individuele transacties kan in overeenstemming met de aard ervan worden samengevoegd, tenzij gescheiden informatie nodig is om inzicht te verschaffen in de gevolgen van transacties met verbonden partijen voor de financiële positie van de rechtspersoon.</t>
        </r>
      </text>
    </comment>
    <comment ref="G157" authorId="0">
      <text>
        <r>
          <rPr>
            <sz val="10"/>
            <color indexed="81"/>
            <rFont val="Arial"/>
            <family val="2"/>
          </rPr>
          <t>Toelichting nog wijzigen naar nieuwe CAO.</t>
        </r>
      </text>
    </comment>
    <comment ref="G159" authorId="0">
      <text>
        <r>
          <rPr>
            <sz val="10"/>
            <color indexed="81"/>
            <rFont val="Arial"/>
            <family val="2"/>
          </rPr>
          <t>Toelichting nog wijzigen naar nieuwe CAO.</t>
        </r>
      </text>
    </comment>
  </commentList>
</comments>
</file>

<file path=xl/comments3.xml><?xml version="1.0" encoding="utf-8"?>
<comments xmlns="http://schemas.openxmlformats.org/spreadsheetml/2006/main">
  <authors>
    <author>WGinkel</author>
    <author>KAMMINGA_M</author>
    <author>Roger van Dam</author>
    <author>MCalkhov</author>
  </authors>
  <commentList>
    <comment ref="L143" authorId="0">
      <text>
        <r>
          <rPr>
            <sz val="10"/>
            <color indexed="81"/>
            <rFont val="Arial"/>
            <family val="2"/>
          </rPr>
          <t>Hier vermelden het bedrag van het eigen vermogen en het resultaat volgens de laatst vastgestelde jaarrekening onder vermelding van het jaar waarop deze betrekking heeft.</t>
        </r>
      </text>
    </comment>
    <comment ref="B198" authorId="1">
      <text>
        <r>
          <rPr>
            <sz val="10"/>
            <color indexed="81"/>
            <rFont val="Arial"/>
            <family val="2"/>
          </rPr>
          <t>RJ 655.205.</t>
        </r>
        <r>
          <rPr>
            <b/>
            <sz val="10"/>
            <color indexed="81"/>
            <rFont val="Arial"/>
            <family val="2"/>
          </rPr>
          <t xml:space="preserve"> De zorginstelling dient onderhanden DBC’s en DBC-zorgproducten te beschouwen als onderhanden projecten.</t>
        </r>
        <r>
          <rPr>
            <sz val="10"/>
            <color indexed="81"/>
            <rFont val="Arial"/>
            <family val="2"/>
          </rPr>
          <t xml:space="preserve"> De zorginstelling past op DBCs en DBC-zorgproducten hoofdstuk 270 De winst-en-verliesrekening toe. Voor de bepaling of sprake is van verwachte verliezen op onderhanden projecten beschouwt de zorginstelling het totaal van DBC’s en DBC-zorgproducten per zorgverzekeraar als een onderhanden project.</t>
        </r>
      </text>
    </comment>
    <comment ref="B205" authorId="1">
      <text>
        <r>
          <rPr>
            <sz val="10"/>
            <color indexed="81"/>
            <rFont val="Arial"/>
            <family val="2"/>
          </rPr>
          <t>Ingeval voor DBC's / DBC-zorgproducten verlies wordt verwacht, dient ten laste van het resultaat van de periode waarin de verwachting van dit verlies ontstaat een voorziening te worden gevormd voor het gehele verlies.</t>
        </r>
      </text>
    </comment>
    <comment ref="B212" authorId="1">
      <text>
        <r>
          <rPr>
            <sz val="10"/>
            <color indexed="81"/>
            <rFont val="Arial"/>
            <family val="2"/>
          </rPr>
          <t xml:space="preserve">RJ 655.302. De zorginstelling presenteert onderhanden DBC’s en DBC-zorgproducten in de balans in overeenstemming met hoofdstuk 221 Onderhanden projecten.
</t>
        </r>
        <r>
          <rPr>
            <b/>
            <sz val="10"/>
            <color indexed="81"/>
            <rFont val="Arial"/>
            <family val="2"/>
          </rPr>
          <t>RJ 655.303. De zorginstelling dient voorschotten van zorgverzekeraars uit hoofde van onderhanden DBC’s of DBC-zorgproducten te presenteren in overeenstemming met hoofdstuk 221 Onderhanden projecten.</t>
        </r>
      </text>
    </comment>
    <comment ref="B254" authorId="2">
      <text>
        <r>
          <rPr>
            <b/>
            <sz val="9"/>
            <color indexed="81"/>
            <rFont val="Tahoma"/>
            <family val="2"/>
          </rPr>
          <t>Roger van Dam:</t>
        </r>
        <r>
          <rPr>
            <sz val="9"/>
            <color indexed="81"/>
            <rFont val="Tahoma"/>
            <family val="2"/>
          </rPr>
          <t xml:space="preserve">
Verstegen - Tessa Raat13-3-2017 kan uit de 
jaarrekening</t>
        </r>
      </text>
    </comment>
    <comment ref="B404" authorId="1">
      <text>
        <r>
          <rPr>
            <sz val="10"/>
            <color indexed="81"/>
            <rFont val="Arial"/>
            <family val="2"/>
          </rPr>
          <t>Bij beleggingen in beursgenoteerde obligaties mag nu gekozen worden tussen waardering op kostprijs of reële waarde (ipv altijd op reële waarde).</t>
        </r>
      </text>
    </comment>
    <comment ref="B592" authorId="0">
      <text>
        <r>
          <rPr>
            <sz val="10"/>
            <color indexed="81"/>
            <rFont val="Arial"/>
            <family val="2"/>
          </rPr>
          <t>RJ 254.401. De minimumeisen waaraan de detaillering van langlopende schulden moet voldoen, volgen uit artikel 2:375 lid 1 BW. De hierin gegeven opsomming heeft zowel betrekking op langlopende schulden als op kortlopende schulden. Artikel 2:375 lid 1 BW luidt: 
Onder de schulden worden afzonderlijk opgenomen: 
a.  obligatieleningen, pandbrieven en andere leningen met afzonderlijke vermelding van de converteerbare leningen;
b.  schulden aan kredietinstellingen;
c.  ontvangen vooruitbetalingen op bestellingen voor zover niet reeds op actiefposten in mindering gebracht;
d.  schulden aan leveranciers en handelskredieten;
e.  te betalen wissels en cheques;
f.  schulden aan groepsmaatschappijen;
g.  schulden aan rechtspersonen en vennootschappen die een deelneming hebben in de rechtspersoon of waarin de rechtspersoon een deelneming heeft, voor zover niet reeds onder f vermeld;
h.  schulden ter zake van belastingen en premieën van sociale verzekering;
i.  schulden ter zake van pensioenen;
j.  overige schulden.
RJ 254.404. In artikel 2:375 lid 3 BW worden voorschriften gegeven omtrent de vermelding van gestelde zekerheden. Dit lid luidt: 
Onderscheiden naar de in lid 1 bedoelde groepen, wordt aangegeven voor welke schulden zakelijke zekerheid is gesteld en in welke vorm dat is geschied. Voorts wordt medegedeeld ten aanzien van welke schulden de rechtspersoon zich, al dan niet voorwaardelijk, heeft verbonden tot het bezwaren of niet bezwaren van goederen, voor zover dat noodzakelijk is voor het verschaffen van het in artikel 362 lid 1 bedoelde inzicht.
Per categorie schuld (zie artikel 2:375 lid 1 BW) wordt het bedrag van de schulden waarvoor zakelijke zekerheid is gesteld, vermeld.
Gestelde zakelijke zekerheidsstellingen dienen per soort zekerheidsstelling per categorie schuld te worden vermeld.
Volgens de Memorie van Toelichting mag vermelding van toegezegde zekerheden achterwege blijven, indien niets erop wijst dat de kredietwaardigheid van de rechtspersoon een grens nadert, waardoor de daartoe strekkende bedingen acute betekenis krijgen.
Aanbevolen wordt echter om de toegezegde zekerheden en voorwaardelijke en onvoorwaardelijke bedingen tot bezwaren of niet-bezwaren van goederen, voor zover de desbetreffende bedragen belangrijk zijn, steeds te vermelden, en wel op overeenkomstige wijze als bij gestelde zakelijke zekerheden. Indien deze vermelding eerst plaatsvindt op het moment dat zulks van acute betekenis is kan dit te laat zijn.
RJ 254.408. Overeengekomen kan zijn dat een langlopende schuld onder bepaalde omstandigheden direct of op korte termijn opeisbaar wordt, bijvoorbeeld zodra een bepaalde balansverhouding of een andere ratio wordt over- of onderschreden.
Een schuld die als gevolg van het zich voordoen van een of meer van bedoelde omstandigheden direct of binnen een jaar opeisbaar is, dient als kortlopend te worden gerubriceerd.</t>
        </r>
      </text>
    </comment>
    <comment ref="B598" authorId="0">
      <text>
        <r>
          <rPr>
            <sz val="10"/>
            <color indexed="81"/>
            <rFont val="Arial"/>
            <family val="2"/>
          </rPr>
          <t>De overige langlopende schulden dienen nader gespecificeerd te worden volgens eisen van art. 2:375 lid 1 BW (zie comment onder 12. langlopende schulden)</t>
        </r>
      </text>
    </comment>
    <comment ref="B603" authorId="1">
      <text>
        <r>
          <rPr>
            <sz val="10"/>
            <color indexed="81"/>
            <rFont val="Arial"/>
            <family val="2"/>
          </rPr>
          <t>Indien van toepassing de volgende effecten van waardeveranderingen tegen contante waarde toevoegen:
• Effect van oprenten;
• Effect van wijzigingen in de disconteringsvoet.</t>
        </r>
      </text>
    </comment>
    <comment ref="B680" authorId="0">
      <text>
        <r>
          <rPr>
            <sz val="10"/>
            <color indexed="81"/>
            <rFont val="Arial"/>
            <family val="2"/>
          </rPr>
          <t xml:space="preserve">RJ 252.110. Onder </t>
        </r>
        <r>
          <rPr>
            <b/>
            <sz val="10"/>
            <color indexed="81"/>
            <rFont val="Arial"/>
            <family val="2"/>
          </rPr>
          <t>niet in de balans opgenomen verplichtingen</t>
        </r>
        <r>
          <rPr>
            <sz val="10"/>
            <color indexed="81"/>
            <rFont val="Arial"/>
            <family val="2"/>
          </rPr>
          <t xml:space="preserve"> wordt verstaan:  
a.  voorwaardelijke verplichtingen: mogelijke verplichtingen die voortkomen uit gebeurtenissen tot en met balansdatum, en waarvan het bestaan afhankelijk is van het zich in de toekomst al dan niet voordoen van een of meer onzekere gebeurtenissen zonder dat de rechtspersoon daarop doorslaggevende invloed kan uitoefenen; 
b.  niet verwerkte verplichtingen: bestaande verplichtingen die voortkomen uit gebeurtenissen tot en met balansdatum, die echter niet worden verwerkt omdat: 
1. het niet waarschijnlijk is dat de afwikkeling ervan resulteert in een uitstroom van middelen die economische voordelen in zich bergen; of 
2. het bedrag van de verplichtingen niet met voldoende betrouwbaarheid kan worden vastgesteld; en  
c.  meerjarige financiële verplichtingen: bestaande verplichtingen waartoe de rechtspersoon voor een aantal toekomstige jaren is verbonden, zoals die welke uit langlopende overeenkomsten voortvloeien, waarvan de tegenprestatie eveneens in die toekomstige jaren zal plaatsvinden. 
Onder </t>
        </r>
        <r>
          <rPr>
            <b/>
            <sz val="10"/>
            <color indexed="81"/>
            <rFont val="Arial"/>
            <family val="2"/>
          </rPr>
          <t>niet in de balans opgenomen activa</t>
        </r>
        <r>
          <rPr>
            <sz val="10"/>
            <color indexed="81"/>
            <rFont val="Arial"/>
            <family val="2"/>
          </rPr>
          <t xml:space="preserve"> wordt verstaan: 
a.  voorwaardelijke activa: mogelijke activa die voortkomen uit gebeurtenissen tot en met balansdatum, en waarvan het bestaan afhankelijk is van het zich in de toekomst al dan niet voordoen van een of meer onzekere gebeurtenissen zonder dat de rechtspersoon daarop doorslaggevende invloed kan uitoefenen; en 
b.  niet verwerkte activa: bestaande activa die voortkomen uit gebeurtenissen tot en met balansdatum, die echter niet worden verwerkt omdat: 
1. de kostprijs of waarde ervan niet op betrouwbare wijze kan worden vastgesteld; of 
2. het niet waarschijnlijk is dat uit deze activa in de toekomst economische voordelen naar de rechtspersoon zullen vloeien.</t>
        </r>
      </text>
    </comment>
    <comment ref="B697" authorId="0">
      <text>
        <r>
          <rPr>
            <sz val="10"/>
            <color indexed="81"/>
            <rFont val="Arial"/>
            <family val="2"/>
          </rPr>
          <t xml:space="preserve">RJ 252.110. Onder </t>
        </r>
        <r>
          <rPr>
            <b/>
            <sz val="10"/>
            <color indexed="81"/>
            <rFont val="Arial"/>
            <family val="2"/>
          </rPr>
          <t>niet in de balans opgenomen verplichtingen</t>
        </r>
        <r>
          <rPr>
            <sz val="10"/>
            <color indexed="81"/>
            <rFont val="Arial"/>
            <family val="2"/>
          </rPr>
          <t xml:space="preserve"> wordt verstaan:  
a.  voorwaardelijke verplichtingen: mogelijke verplichtingen die voortkomen uit gebeurtenissen tot en met balansdatum, en waarvan het bestaan afhankelijk is van het zich in de toekomst al dan niet voordoen van een of meer onzekere gebeurtenissen zonder dat de rechtspersoon daarop doorslaggevende invloed kan uitoefenen; 
b.  niet verwerkte verplichtingen: bestaande verplichtingen die voortkomen uit gebeurtenissen tot en met balansdatum, die echter niet worden verwerkt omdat: 
1. het niet waarschijnlijk is dat de afwikkeling ervan resulteert in een uitstroom van middelen die economische voordelen in zich bergen; of 
2. het bedrag van de verplichtingen niet met voldoende betrouwbaarheid kan worden vastgesteld; en  
c.  meerjarige financiële verplichtingen: bestaande verplichtingen waartoe de rechtspersoon voor een aantal toekomstige jaren is verbonden, zoals die welke uit langlopende overeenkomsten voortvloeien, waarvan de tegenprestatie eveneens in die toekomstige jaren zal plaatsvinden. 
Onder </t>
        </r>
        <r>
          <rPr>
            <b/>
            <sz val="10"/>
            <color indexed="81"/>
            <rFont val="Arial"/>
            <family val="2"/>
          </rPr>
          <t>niet in de balans opgenomen activa</t>
        </r>
        <r>
          <rPr>
            <sz val="10"/>
            <color indexed="81"/>
            <rFont val="Arial"/>
            <family val="2"/>
          </rPr>
          <t xml:space="preserve"> wordt verstaan: 
a.  voorwaardelijke activa: mogelijke activa die voortkomen uit gebeurtenissen tot en met balansdatum, en waarvan het bestaan afhankelijk is van het zich in de toekomst al dan niet voordoen van een of meer onzekere gebeurtenissen zonder dat de rechtspersoon daarop doorslaggevende invloed kan uitoefenen; en 
b.  niet verwerkte activa: bestaande activa die voortkomen uit gebeurtenissen tot en met balansdatum, die echter niet worden verwerkt omdat: 
1. de kostprijs of waarde ervan niet op betrouwbare wijze kan worden vastgesteld; of 
2. het niet waarschijnlijk is dat uit deze activa in de toekomst economische voordelen naar de rechtspersoon zullen vloeien.</t>
        </r>
      </text>
    </comment>
    <comment ref="B703" authorId="1">
      <text>
        <r>
          <rPr>
            <sz val="10"/>
            <color indexed="81"/>
            <rFont val="Arial"/>
            <family val="2"/>
          </rPr>
          <t>Mogelijke rechten of verplichtingen in het kader van de niet in de balans opgenomen regelingen kunnen betrekking hebben op (niet limitatief):
• claims;
• obligo waarborgfonds;
• garanties en borgstellingen;
• hoofdelijke aansprakelijk voor de schulden van anderen;
• totaalbedrag aan langlopende verbintenissen tot het doen van betalingen ter verkrijging van gebruiksrechten of andere rechten die niet in de balans zijn opgenomen (hiervan vervalt na 1 jaar € x en na 5 jaar € x);
• jaarlijks bedrag van met derden aangegane huurverplichtingen van onroerende zaken en de resterende looptijd van h uurcontract(en);
• jaarlijkse erfpachtverplichting en resterende looptijd van het contract;
• aangegane verplichtingen voor de aankoop van materiële vaste activa;
• verplichtingen uit hoofde van met derden aangegane Ieaseovereenkomsten (hiervan vervalt na 1 jaar € x en na 5 jaar € x);
• verplichtingen uit hoofde van het macrobeheersinstrument verpleging en verzorging;
• toelichting (aard, bedrag en looptijd) op individuele verbintenissen die door looptijd en/of omvang van bijzondere betekenis zijn;
• indien een verplichting niet wordt voorzien omdat de omvang niet voldoende betrouwbaar kan worden vastgesteld, dan moet dit feit in de toelichting worden vermeld;
• indien van toepassing moeten afzonderlijk worden vermeld de meerjarige financiële verplichtingen, aansprakelijkstellingen en garantieverplichtingen, ingedeeld naar de vorm van de geboden zekerheid, die ten behoeve van de volgende maatschappijen zijn aangegaan:
- Groepsmaatschappijen (art. 2:376 en 2:381 BW);
- Overige verbonden maatschappijen (art. 2:361 lid 4 BW);
• indien voor niet in de balans opgenomen verplichtingen zakelijke zekerheid is gesteld en/of een verbintenis tot bezwaring of niet bezwaring van zaken is aangegaan, dient dit hier te worden vermeld, voor zover dit noodzakeli]k is voor het vereiste inzicht (art. 2:381 en 2:375 lid 3 BW).</t>
        </r>
      </text>
    </comment>
    <comment ref="B710" authorId="3">
      <text>
        <r>
          <rPr>
            <sz val="10"/>
            <color indexed="81"/>
            <rFont val="Arial"/>
            <family val="2"/>
          </rPr>
          <t xml:space="preserve">Overige niet in de balans opgenomen activa en verplichtingen (regelingen).
Voorbeeldteksten:
</t>
        </r>
        <r>
          <rPr>
            <i/>
            <sz val="10"/>
            <color indexed="81"/>
            <rFont val="Arial"/>
            <family val="2"/>
          </rPr>
          <t>Claims</t>
        </r>
        <r>
          <rPr>
            <sz val="10"/>
            <color indexed="81"/>
            <rFont val="Arial"/>
            <family val="2"/>
          </rPr>
          <t xml:space="preserve">
Tegen de instelling zijn diverse claims ingediend die door haar worden betwist. Hoewel de afloop van deze geschillen niet met zekerheid kan worden voorspeld, wordt – mede op grond van ingewonnen juridisch advies – aangenomen dat deze geen materiële invloed van betekenis zal hebben op de geconsolideerde financiële positie.
</t>
        </r>
        <r>
          <rPr>
            <i/>
            <sz val="10"/>
            <color indexed="81"/>
            <rFont val="Arial"/>
            <family val="2"/>
          </rPr>
          <t xml:space="preserve">Aansprakelijkheid en garanties
</t>
        </r>
        <r>
          <rPr>
            <sz val="10"/>
            <color indexed="81"/>
            <rFont val="Arial"/>
            <family val="2"/>
          </rPr>
          <t xml:space="preserve">De onderneming heeft verklaringen van hoofdelijke aansprakelijkheid afgegeven voor uit rechtshandelingen van Nederlandse geconsolideerde deelnemingen voortvloeiende schulden en deze bedroegen EUR x (2014: EUR y).
De afgegeven garanties ten behoeve van niet-geconsolideerde deelnemingen bedroegen EUR x (2014: EUR y).
De zorginstelling maakt onderdeel uit van een fiscale eenheid vennootschapsbelasting en/of omzetbelasting [specifiek maken] met de volgende instellingen (namen noemen) en is uit dien hoofde hoofdelijk aansprakelijk voor de schulden van de fiscale eenheid. Ultimo 2015 bedragen de schulden van de fiscale eenheid € .........
</t>
        </r>
        <r>
          <rPr>
            <i/>
            <sz val="10"/>
            <color indexed="81"/>
            <rFont val="Arial"/>
            <family val="2"/>
          </rPr>
          <t xml:space="preserve">Meerjarige financiële verplichtingen
</t>
        </r>
        <r>
          <rPr>
            <sz val="10"/>
            <color indexed="81"/>
            <rFont val="Arial"/>
            <family val="2"/>
          </rPr>
          <t xml:space="preserve">Er zijn langlopende onvoorwaardelijke verplichtingen aangegaan terzake van erfpacht, huur en operationele leasing. De geleasede machines strekken tot zekerheid van de leaseverplichting. De operationele leasing wordt lineair over de leaseperiode in de resultatenrekening verwerkt.
De resterende looptijd kan als volgt worden gespecificeerd:
                                                                                    Erfpacht                     Huur                        Leasing                     Totaal
Niet langer dan 1 jaar
Tussen 1 en 5 jaar
Langer dan 5 jaar                                                       ___________             ___________          ___________            ___________
Voor een bedrag van EUR x (2014: EUR y) betreft dit verplichting jegens deelnemingen.
</t>
        </r>
        <r>
          <rPr>
            <i/>
            <sz val="10"/>
            <color indexed="81"/>
            <rFont val="Arial"/>
            <family val="2"/>
          </rPr>
          <t xml:space="preserve">Waarborgfonds voor de zorgsector
</t>
        </r>
        <r>
          <rPr>
            <sz val="10"/>
            <color indexed="81"/>
            <rFont val="Arial"/>
            <family val="2"/>
          </rPr>
          <t xml:space="preserve">De zorginstelling heeft in het kader van het WfZ-deelnemerschap een obligoverplichting richting het WfZ. Dit houdt in dat indien het eigen vermogen van het WfZ onvoldoende zou blijken om aan de garantieverplichtingen te voldoen en WfZ wordt aangesproken op zijn garantieverplichtingen, WfZ een beroep kan doen op financiële hulp van de deelnemers. Deze hulp wordt in dat geval geboden in de vorm van renteloze leningen aan het WfZ. De omvang van het obligo bedraagt maximaal 3% van de restantschuld van de geborgde leningen van de deelnemer. De omvang van dit obligo bedraagt ultimo 2015 € .............
</t>
        </r>
        <r>
          <rPr>
            <i/>
            <sz val="10"/>
            <color indexed="81"/>
            <rFont val="Arial"/>
            <family val="2"/>
          </rPr>
          <t xml:space="preserve">Bankgaranties
</t>
        </r>
        <r>
          <rPr>
            <sz val="10"/>
            <color indexed="81"/>
            <rFont val="Arial"/>
            <family val="2"/>
          </rPr>
          <t xml:space="preserve">- Ontvangen bankgaranties: 
- Afgegeven bankgaranties:
</t>
        </r>
        <r>
          <rPr>
            <i/>
            <sz val="10"/>
            <color indexed="81"/>
            <rFont val="Arial"/>
            <family val="2"/>
          </rPr>
          <t xml:space="preserve">Voorwaardelijke rechten en verplichtingen
</t>
        </r>
        <r>
          <rPr>
            <sz val="10"/>
            <color indexed="81"/>
            <rFont val="Arial"/>
            <family val="2"/>
          </rPr>
          <t>specifieke tekst op te nemen</t>
        </r>
      </text>
    </comment>
  </commentList>
</comments>
</file>

<file path=xl/comments4.xml><?xml version="1.0" encoding="utf-8"?>
<comments xmlns="http://schemas.openxmlformats.org/spreadsheetml/2006/main">
  <authors>
    <author>KAMMINGA_M</author>
  </authors>
  <commentList>
    <comment ref="C19" authorId="0">
      <text>
        <r>
          <rPr>
            <sz val="10"/>
            <color indexed="81"/>
            <rFont val="Arial"/>
            <family val="2"/>
          </rPr>
          <t>inclusief bijzondere waardeverminderingen</t>
        </r>
      </text>
    </comment>
    <comment ref="B25" authorId="0">
      <text>
        <r>
          <rPr>
            <b/>
            <sz val="8"/>
            <color indexed="81"/>
            <rFont val="Tahoma"/>
            <family val="2"/>
          </rPr>
          <t>Is alleen van toepassing bij waardering op actuele waarde.</t>
        </r>
      </text>
    </comment>
    <comment ref="C32" authorId="0">
      <text>
        <r>
          <rPr>
            <sz val="10"/>
            <color indexed="81"/>
            <rFont val="Arial"/>
            <family val="2"/>
          </rPr>
          <t>inclusief bijzondere waardeverminderingen</t>
        </r>
      </text>
    </comment>
    <comment ref="C37" authorId="0">
      <text>
        <r>
          <rPr>
            <sz val="10"/>
            <color indexed="81"/>
            <rFont val="Arial"/>
            <family val="2"/>
          </rPr>
          <t>inclusief bijzondere waardeverminderingen</t>
        </r>
      </text>
    </comment>
    <comment ref="C45" authorId="0">
      <text>
        <r>
          <rPr>
            <sz val="10"/>
            <color indexed="81"/>
            <rFont val="Arial"/>
            <family val="2"/>
          </rPr>
          <t>inclusief bijzondere waardeverminderingen</t>
        </r>
      </text>
    </comment>
  </commentList>
</comments>
</file>

<file path=xl/comments5.xml><?xml version="1.0" encoding="utf-8"?>
<comments xmlns="http://schemas.openxmlformats.org/spreadsheetml/2006/main">
  <authors>
    <author>KAMMINGA_M</author>
  </authors>
  <commentList>
    <comment ref="B58" authorId="0">
      <text>
        <r>
          <rPr>
            <sz val="10"/>
            <color indexed="81"/>
            <rFont val="Arial"/>
            <family val="2"/>
          </rPr>
          <t>De zorginstelling mag een bestemmingsreserve afschrijving instandhouding vormen voor de afschrijving op instandhoudingsinvesteringen, maar is hier niet meer toe verplicht. De instelling kan deze bestemmingsreserve ook in het geheel opnemen in de bestemmingsfonds aanvaardbare kosten.</t>
        </r>
      </text>
    </comment>
  </commentList>
</comments>
</file>

<file path=xl/comments6.xml><?xml version="1.0" encoding="utf-8"?>
<comments xmlns="http://schemas.openxmlformats.org/spreadsheetml/2006/main">
  <authors>
    <author>KAMMINGA_M</author>
    <author>WGinkel</author>
  </authors>
  <commentList>
    <comment ref="C14" authorId="0">
      <text>
        <r>
          <rPr>
            <sz val="10"/>
            <color indexed="81"/>
            <rFont val="Arial"/>
            <family val="2"/>
          </rPr>
          <t>Omzet DBC’s / DBC-zorgproducten gereguleerd segment en vrij segment (inclusief mutatie onderhanden werk, zowel GGZ als medisch specialistische zorg), opbrengsten uit hoofde van transitieregelingen en betalingen uit pgb’s gefinancierd vanuit Zvw
Hieronder NIET opnemen:
• subsidies
• beschikbaarheidsbijdragen
• opbrengsten uit overige Zvw-zorg (geen medisch specialistische zorg; bijvoorbeeld kraamzorg)</t>
        </r>
      </text>
    </comment>
    <comment ref="C35" authorId="0">
      <text>
        <r>
          <rPr>
            <sz val="10"/>
            <color indexed="81"/>
            <rFont val="Arial"/>
            <family val="2"/>
          </rPr>
          <t>Subsidies extramurale behandeling, eerstelijnsverblijf en zorginfrastructuur
Hieronder NIET opnemen:
• beschikbaarheidsbijdragen Opleidingen
• betalingen uit pgb’s gefinancierd vanuit Wlz en Zvw</t>
        </r>
      </text>
    </comment>
    <comment ref="C36" authorId="0">
      <text>
        <r>
          <rPr>
            <sz val="10"/>
            <color indexed="81"/>
            <rFont val="Arial"/>
            <family val="2"/>
          </rPr>
          <t>Hieronder NIET opnemen:
• Opbrengsten uit forensische zorg (omzet DBBC)</t>
        </r>
      </text>
    </comment>
    <comment ref="C37" authorId="0">
      <text>
        <r>
          <rPr>
            <sz val="10"/>
            <color indexed="81"/>
            <rFont val="Arial"/>
            <family val="2"/>
          </rPr>
          <t>Hieronder NIET opnemen:
• subsidies Wlz/Zvw-zorg
• pgb's
• beschikbaarheidsbijdragen</t>
        </r>
      </text>
    </comment>
    <comment ref="B335" authorId="1">
      <text>
        <r>
          <rPr>
            <sz val="10"/>
            <color indexed="81"/>
            <rFont val="Tahoma"/>
            <family val="2"/>
          </rPr>
          <t>RJ 655.411. Naast de vereisten van artikel 2:383 BW gelden voor de zorginstelling de toelichtingsvereisten van de Wet normering bezoldiging topfunctionarissen publieke en semipublieke sector. In paragraaf 7 van hoofdstuk 271 Personeelsbeloningen zijn deze toelichtingsvereisten nader uiteengezet. Deze paragraaf is van overeenkomstige toepassing.
Regeling verslaggeving WTZi, artikel 3, onderdeel h: In afwijking van of in aanvulling op Titel 9 Boek 2 BW wordt de informatie, bedoeld in de artikelen 1.7, 4.1 en 4.2 van de Wet normering bezoldiging topfunctionarissen publieke en semipublieke sector, opgenomen in de jaarrekening, waarbij gebruik wordt gemaakt van een door de Minister van Binnenlandse Zaken en Koninkrijksrelaties vast te stellen model.</t>
        </r>
      </text>
    </comment>
    <comment ref="C342" authorId="1">
      <text>
        <r>
          <rPr>
            <b/>
            <sz val="10"/>
            <color indexed="81"/>
            <rFont val="Tahoma"/>
            <family val="2"/>
          </rPr>
          <t>Regel 4:</t>
        </r>
        <r>
          <rPr>
            <sz val="10"/>
            <color indexed="81"/>
            <rFont val="Tahoma"/>
            <family val="2"/>
          </rPr>
          <t xml:space="preserve">
Deze regel invullen met een percentage. Referentiepunt: als de afgesproken werktijd gelijk is aan die van een (normale) voltijder bij uw organisatie vult u 100% in. Dat wil dus zeggen dat het percentage ook op meer dan honderd uit kan komen als met de functionaris bijvoorbeeld een veertigurige werkweek is overeengekomen zonder dagen voor arbeidsduurverkorting terwijl het overige personeel een gemiddeld zesendertigurige werkweek heeft.</t>
        </r>
      </text>
    </comment>
    <comment ref="C343" authorId="1">
      <text>
        <r>
          <rPr>
            <b/>
            <sz val="10"/>
            <color indexed="81"/>
            <rFont val="Tahoma"/>
            <family val="2"/>
          </rPr>
          <t>Regel 5:</t>
        </r>
        <r>
          <rPr>
            <sz val="10"/>
            <color indexed="81"/>
            <rFont val="Tahoma"/>
            <family val="2"/>
          </rPr>
          <t xml:space="preserve">
Hier worden opgenomen de periodiek betaalde beloningen. Deze omvatten alle regelmatig betaalbaar of beschikbaar gestelde vergoedingen inclusief beloningen betaalbaar op termijn en uitkeringen bij beëindiging van het dienstverband. Salarissen, doorbetalingen bij ziekte en vakantie, eindejaars- en vakantie- uitkeringen en dergelijke worden gerekend tot de periodiek betaalde beloningen.
Ingeval er een all-in functiebeloning is afgesproken (dus géén aparte vergoeding voor specifieke posten als bijvoorbeeld ziektekosten en/of pensioen), dan vult u deze totale bezoldiging op deze regel in en wordt in de andere betrokken rijen een nul ingevuld.</t>
        </r>
      </text>
    </comment>
    <comment ref="C344" authorId="1">
      <text>
        <r>
          <rPr>
            <b/>
            <sz val="10"/>
            <color indexed="81"/>
            <rFont val="Tahoma"/>
            <family val="2"/>
          </rPr>
          <t>Regel 6:</t>
        </r>
        <r>
          <rPr>
            <sz val="10"/>
            <color indexed="81"/>
            <rFont val="Tahoma"/>
            <family val="2"/>
          </rPr>
          <t xml:space="preserve">
Bonusbetalingen zijn vergoedingen die in het algemeen afhankelijk zijn van de vervulling van
bepaalde voorwaarden, zoals het bereiken van een vooraf afgesproken resultaat of een
beoordeling door degene die een besluit moet nemen over de toekenning van de bezoldiging.
Hiertoe worden ook gerekend vergoedingen in verband met het in dienst treden bij de
rechtspersoon.
Wanneer de zorginstelling een bezoldiging in de vorm van bonussen heeft uitbetaald die geheel
of gedeeltelijk is gebaseerd op het bereiken van door de zorginstelling gestelde doelen, wordt dit
apart toegelicht. Daarbij vermeldt de zorginstelling of deze doelen in het verslagjaar zijn
gerealiseerd (art.2:383c lid 1 BW).
Wanneer de zorginstelling een bezoldiging in de vorm van winstdeling of bonus heeft toegekend
aan een bestuurder, vermeldt zij deze afzonderlijk onder opgave van de redenen die ten
grondslag liggen aan het besluit tot het toekennen van bezoldiging in deze vorm.</t>
        </r>
      </text>
    </comment>
    <comment ref="C346" authorId="1">
      <text>
        <r>
          <rPr>
            <b/>
            <sz val="10"/>
            <color indexed="81"/>
            <rFont val="Tahoma"/>
            <family val="2"/>
          </rPr>
          <t>Regel 8:</t>
        </r>
        <r>
          <rPr>
            <sz val="10"/>
            <color indexed="81"/>
            <rFont val="Tahoma"/>
            <family val="2"/>
          </rPr>
          <t xml:space="preserve">
In de kolom bruto-onkostenvergoeding (vast en variabel) worden de onkostenvergoedingen vermeld die de zorginstelling bruto vergoedt. Met andere woorden vergoedingen waartegenover geen kostendeclaraties van de functionaris staan. Tevens valt onder deze categorie het brutobedrag dat de werkgever bijdraagt aan de kosten van een ziektekostenverzekering plus een eventueel betaalde verhuiskostenvergoeding.</t>
        </r>
      </text>
    </comment>
    <comment ref="C347" authorId="1">
      <text>
        <r>
          <rPr>
            <b/>
            <sz val="10"/>
            <color indexed="81"/>
            <rFont val="Tahoma"/>
            <family val="2"/>
          </rPr>
          <t>Regel 9:</t>
        </r>
        <r>
          <rPr>
            <sz val="10"/>
            <color indexed="81"/>
            <rFont val="Tahoma"/>
            <family val="2"/>
          </rPr>
          <t xml:space="preserve">
Hier worden opgenomen de beloningen betaalbaar op termijn, zijnde de lasten van de
rechtspersoon uit hoofde van pensioenverplichtingen, VUT- en/of FPU-regelingen,
jubileumuitkeringen, doorbetaling van (een deel van) het loon in het kader van een zogenaamd
sabbatical.
Onder deze categorie worden opgenomen de uitkeringen bij beëindiging van het dienstverband.
Dit zijn vergoedingen die de rechtspersoon moet voldoen uit hoofde van een ontslag. Hieronder
vallen door de rechter vastgestelde uitkeringen in het kader van een procedure tot beëindiging
van het dienstverband van een functionaris, gouden handdrukken en dergelijke.
Wanneer met betrekking tot gewezen functionarissen is overeengekomen dat bepaalde
bezoldigingscomponenten nog enige jaren worden doorbetaald terwijl de functionaris geen prestaties meer levert, wordt hetgeen in het verslagjaar voor hem ten laste van de zorginstelling is gekomen ook in deze regel opgenomen.</t>
        </r>
      </text>
    </comment>
    <comment ref="C353" authorId="1">
      <text>
        <r>
          <rPr>
            <b/>
            <sz val="10"/>
            <color indexed="81"/>
            <rFont val="Tahoma"/>
            <family val="2"/>
          </rPr>
          <t>Regel 12:</t>
        </r>
        <r>
          <rPr>
            <sz val="10"/>
            <color indexed="81"/>
            <rFont val="Tahoma"/>
            <family val="2"/>
          </rPr>
          <t xml:space="preserve">
Deze regel invullen met de van toepassing zijnde bezoldigingsklasse A tm. J (zie www.jaarverslagenzorg.nl onder WNT).</t>
        </r>
      </text>
    </comment>
    <comment ref="B359" authorId="0">
      <text>
        <r>
          <rPr>
            <sz val="10"/>
            <rFont val="Arial"/>
            <family val="2"/>
          </rPr>
          <t>Zie ook het verantwoordingsmodel van BZK o.b.v. de Reparatiewet WNT.
In de situatie van topfunctionaris dient ook de naam van de functionaris te worden weergegeven.</t>
        </r>
      </text>
    </comment>
    <comment ref="B410" authorId="1">
      <text>
        <r>
          <rPr>
            <b/>
            <sz val="10"/>
            <color indexed="81"/>
            <rFont val="Tahoma"/>
            <family val="2"/>
          </rPr>
          <t>Artikel 2:382a BW:</t>
        </r>
        <r>
          <rPr>
            <sz val="10"/>
            <color indexed="81"/>
            <rFont val="Tahoma"/>
            <family val="2"/>
          </rPr>
          <t xml:space="preserve"> Toelichten honoraria accountants:
1. Opgegeven worden de in het boekjaar ten laste van de rechtspersoon gebrachte totale honoraria voor het onderzoek van de jaarrekening, totale honoraria voor andere controleopdrachten, totale honoraria voor adviesdiensten op fiscaal terrein en totale honoraria voor andere niet-controlediensten, uitgevoerd door de ecterne accountant en de accountantsorganisatie, genoemd in artikel 1, eerste lid, onder a en e van de Wta.
2. Indien de rechtspersoon dochtermaatschappijen heeft of de financiële gegevens van andere maatschappijen consolideert, worden de honoraria die in het boekjaar te hunnen laste zijn gebracht, in de opgave begrepen.
3. De honoraria hoeven niet opgegeven te worden door een rechtspersoon waarvan de financiële gegevens zijn geconsolideerd in de geconsolideerde jaarrekening waarop krachtens het toepasselijke recht de verordening van het Europees Parlement en de Raad betreffende de toepassing van internationale standaarden voor jaarrekeningen of de zevende richtlijn van de Raad van de Europese Gemeenschappen inzake het vennootschapsrecht van toepassing is.</t>
        </r>
      </text>
    </comment>
  </commentList>
</comments>
</file>

<file path=xl/comments7.xml><?xml version="1.0" encoding="utf-8"?>
<comments xmlns="http://schemas.openxmlformats.org/spreadsheetml/2006/main">
  <authors>
    <author>IMaes</author>
  </authors>
  <commentList>
    <comment ref="B4" authorId="0">
      <text>
        <r>
          <rPr>
            <sz val="8"/>
            <color indexed="81"/>
            <rFont val="Tahoma"/>
            <family val="2"/>
          </rPr>
          <t xml:space="preserve">Het validatiesheet behoort niet tot de jaarrekening. Deze sheet is gemaakt om aan elkaar gerelateerde velden makkelijk te laten controleren door de instelling en de accountant. </t>
        </r>
      </text>
    </comment>
  </commentList>
</comments>
</file>

<file path=xl/sharedStrings.xml><?xml version="1.0" encoding="utf-8"?>
<sst xmlns="http://schemas.openxmlformats.org/spreadsheetml/2006/main" count="1287" uniqueCount="722">
  <si>
    <t>Resultaatbestemming</t>
  </si>
  <si>
    <t>Gebeurtenissen na balansdatum</t>
  </si>
  <si>
    <t xml:space="preserve">Kapitaal </t>
  </si>
  <si>
    <t xml:space="preserve">Stand per 31 december  </t>
  </si>
  <si>
    <t>Totaal vaste activa</t>
  </si>
  <si>
    <t>Totaal vlottende activa</t>
  </si>
  <si>
    <t>€</t>
  </si>
  <si>
    <t>Voorraden</t>
  </si>
  <si>
    <t>Het eigen vermogen bestaat uit de volgende componenten:</t>
  </si>
  <si>
    <t xml:space="preserve">Materiële vaste activa </t>
  </si>
  <si>
    <t xml:space="preserve">Financiële vaste activa </t>
  </si>
  <si>
    <t xml:space="preserve">Totaal financiële vaste activa </t>
  </si>
  <si>
    <t>Het resultaat is als volgt verdeeld:</t>
  </si>
  <si>
    <t>Patiënt- en bewonersgebonden kosten</t>
  </si>
  <si>
    <t>Afschrijvingspercentage</t>
  </si>
  <si>
    <t xml:space="preserve">Stand per 1 januari </t>
  </si>
  <si>
    <t>Totaal eigen vermogen</t>
  </si>
  <si>
    <t>INHOUDSOPGAVE</t>
  </si>
  <si>
    <t>Pagina</t>
  </si>
  <si>
    <t>Overige gegevens</t>
  </si>
  <si>
    <t>Immateriële vaste activa</t>
  </si>
  <si>
    <t>totaal</t>
  </si>
  <si>
    <t>ACTIVA</t>
  </si>
  <si>
    <t>Vaste activa</t>
  </si>
  <si>
    <t>Vlottende activa</t>
  </si>
  <si>
    <t xml:space="preserve">Zorginstelling xxx behoort tot het XYZ-concern. Aan het hoofd van deze groep staat XYZ te xxx. De jaarrekening van zorginstelling xxx is opgenomen in de geconsolideerde jaarrekening van XYZ-concern te xxx. </t>
  </si>
  <si>
    <t>Liquide middelen</t>
  </si>
  <si>
    <t>PASSIVA</t>
  </si>
  <si>
    <t>Eigen vermogen</t>
  </si>
  <si>
    <t>Kapitaal</t>
  </si>
  <si>
    <t>Voorzieningen</t>
  </si>
  <si>
    <t>BATEN</t>
  </si>
  <si>
    <t>LASTEN</t>
  </si>
  <si>
    <t>Personeelskosten</t>
  </si>
  <si>
    <t>RESULTAAT BOEKJAAR</t>
  </si>
  <si>
    <t>Kasstroom uit operationele activiteiten</t>
  </si>
  <si>
    <t>Kasstroom uit investeringsactiviteiten</t>
  </si>
  <si>
    <t>Kasstroom uit financieringsactiviteiten</t>
  </si>
  <si>
    <t>Aflossing langlopende schulden</t>
  </si>
  <si>
    <t>- aanschafwaarde</t>
  </si>
  <si>
    <t>- cumulatieve afschrijvingen</t>
  </si>
  <si>
    <t>Mutaties in het boekjaar</t>
  </si>
  <si>
    <t>- investeringen</t>
  </si>
  <si>
    <t>- afschrijvingen</t>
  </si>
  <si>
    <t>- terugname geheel afgeschreven activa</t>
  </si>
  <si>
    <t xml:space="preserve">  .aanschafwaarde</t>
  </si>
  <si>
    <t xml:space="preserve">  .cumulatieve afschrijvingen</t>
  </si>
  <si>
    <t>Mutaties in boekwaarde (per saldo)</t>
  </si>
  <si>
    <t>Totaal</t>
  </si>
  <si>
    <t>- desinvesteringen</t>
  </si>
  <si>
    <t>Boekwaarde per 31 december</t>
  </si>
  <si>
    <t>Bankrekeningen</t>
  </si>
  <si>
    <t>Kassen</t>
  </si>
  <si>
    <t>Saldo per</t>
  </si>
  <si>
    <t>Dotatie</t>
  </si>
  <si>
    <t>Onttrekking</t>
  </si>
  <si>
    <t>Crediteuren</t>
  </si>
  <si>
    <t>Lonen en salarissen</t>
  </si>
  <si>
    <t>Sociale lasten</t>
  </si>
  <si>
    <t>Personeel niet in loondienst</t>
  </si>
  <si>
    <t>Totaal liquide middelen</t>
  </si>
  <si>
    <t>Totaal voorzieningen</t>
  </si>
  <si>
    <t>Totaal activa</t>
  </si>
  <si>
    <t>Totaal afschrijvingen</t>
  </si>
  <si>
    <t>Financiële baten en lasten</t>
  </si>
  <si>
    <t>Voedingsmiddelen en hotelmatige kosten</t>
  </si>
  <si>
    <t>Huur en leasing</t>
  </si>
  <si>
    <t>Totaal personeelskosten</t>
  </si>
  <si>
    <t>Rentebaten</t>
  </si>
  <si>
    <t>Totaal financiële baten en lasten</t>
  </si>
  <si>
    <t xml:space="preserve"> </t>
  </si>
  <si>
    <t>Controle van de jaarrekening</t>
  </si>
  <si>
    <t>Overige controlewerkzaamheden (w.o. Regeling AO/IC en Nacalculatie)</t>
  </si>
  <si>
    <t>Fiscale advisering</t>
  </si>
  <si>
    <t>Totaal honoraria accountant</t>
  </si>
  <si>
    <t>Welk bestuursmodel is van toepassing op uw organisatie?</t>
  </si>
  <si>
    <t xml:space="preserve">De balanstotalen Activa en Passiva sluiten </t>
  </si>
  <si>
    <t>Statutaire regeling resultaatbestemming</t>
  </si>
  <si>
    <t>Rentelasten</t>
  </si>
  <si>
    <t>Vaststelling en goedkeuring jaarrekening</t>
  </si>
  <si>
    <t>Vergelijking met voorgaand jaar</t>
  </si>
  <si>
    <t>Naam</t>
  </si>
  <si>
    <t>In dienst tot (datum)</t>
  </si>
  <si>
    <t>Leninggever</t>
  </si>
  <si>
    <t>Soort lening</t>
  </si>
  <si>
    <t>Gestelde zekerheden</t>
  </si>
  <si>
    <t>Grondslagen van waardering en resultaatbepaling</t>
  </si>
  <si>
    <t>Bestemmingsreserves:</t>
  </si>
  <si>
    <t>Vakantiegeld</t>
  </si>
  <si>
    <t>Vakantiedagen</t>
  </si>
  <si>
    <t>Ref.</t>
  </si>
  <si>
    <t>Effecten</t>
  </si>
  <si>
    <t>Som der bedrijfsopbrengsten</t>
  </si>
  <si>
    <t>BEDRIJFSOPBRENGSTEN:</t>
  </si>
  <si>
    <t>BEDRIJFSLASTEN:</t>
  </si>
  <si>
    <t>Overige bedrijfsopbrengsten</t>
  </si>
  <si>
    <t>Overige bedrijfskosten</t>
  </si>
  <si>
    <t>Som der bedrijfslasten</t>
  </si>
  <si>
    <t>Bestemmingsreserve xxx</t>
  </si>
  <si>
    <t>Bedrijfsresultaat</t>
  </si>
  <si>
    <t>Veranderingen in vlottende middelen:</t>
  </si>
  <si>
    <t>Kasstroom uit bedrijfsoperaties</t>
  </si>
  <si>
    <t>Ontvangen interest</t>
  </si>
  <si>
    <t>Betaalde interest</t>
  </si>
  <si>
    <t>Investeringen materiële vaste activa</t>
  </si>
  <si>
    <t>Desinvesteringen materiële vaste activa</t>
  </si>
  <si>
    <t>Investeringen immateriële vaste activa</t>
  </si>
  <si>
    <t>Desinvesteringen immateriële vaste activa</t>
  </si>
  <si>
    <t>Totaal kasstroom uit investeringsactiviteiten</t>
  </si>
  <si>
    <t>Nieuw opgenomen leningen</t>
  </si>
  <si>
    <t>Totaal kasstroom uit financieringsactiviteiten</t>
  </si>
  <si>
    <t>De grondslagen van waardering en van resultaatbepaling zijn ongewijzigd ten opzichte van voorgaand jaar, met uitzondering van het volgende:</t>
  </si>
  <si>
    <t>Verbonden rechtspersonen</t>
  </si>
  <si>
    <t>Totaal passiva</t>
  </si>
  <si>
    <t>(na resultaatbestemming)</t>
  </si>
  <si>
    <t>Aanpassingen voor:</t>
  </si>
  <si>
    <t>- mutaties voorzieningen</t>
  </si>
  <si>
    <t>- voorraden</t>
  </si>
  <si>
    <t>- vorderingen</t>
  </si>
  <si>
    <t>De specificatie is als volgt:</t>
  </si>
  <si>
    <t>Het verloop van de immateriële activa in het verslagjaar is als volgt weer te geven:</t>
  </si>
  <si>
    <t>Het verloop van de materiële activa in het verslagjaar is als volgt weer te geven:</t>
  </si>
  <si>
    <t>Het verloop van de financiële vaste activa is als volgt:</t>
  </si>
  <si>
    <t>Toelichting in welke mate (het totaal van) de voorzieningen als langlopend moeten worden beschouwd:</t>
  </si>
  <si>
    <t>Andere personeelskosten:</t>
  </si>
  <si>
    <t>Specificatie gemiddeld aantal personeelsleden (in FTE's) per segment:</t>
  </si>
  <si>
    <t>- immateriële vaste activa</t>
  </si>
  <si>
    <t>- materiële vaste activa</t>
  </si>
  <si>
    <t>Algemene kosten</t>
  </si>
  <si>
    <t>Dotaties en vrijval voorzieningen</t>
  </si>
  <si>
    <t>Resultaat deelnemingen</t>
  </si>
  <si>
    <t>Overige opbrengsten financiële vaste activa en effecten</t>
  </si>
  <si>
    <t>Toelichting:</t>
  </si>
  <si>
    <t>Totaal voorraden</t>
  </si>
  <si>
    <t>Vorderingen</t>
  </si>
  <si>
    <t>BEDRIJFSRESULTAAT</t>
  </si>
  <si>
    <t>Afschrijvingen op immateriële en materiële vaste activa</t>
  </si>
  <si>
    <t xml:space="preserve">Schulden terzake pensioenen </t>
  </si>
  <si>
    <t xml:space="preserve">Belastingen en sociale premies </t>
  </si>
  <si>
    <t>Overige schulden:</t>
  </si>
  <si>
    <t>Nog te betalen kosten:</t>
  </si>
  <si>
    <t>Vooruitontvangen opbrengsten:</t>
  </si>
  <si>
    <t xml:space="preserve">Bij: nieuwe leningen </t>
  </si>
  <si>
    <t xml:space="preserve">Af: aflossingen </t>
  </si>
  <si>
    <t>Hiervan langlopend (&gt; 5 jaar)</t>
  </si>
  <si>
    <t>De aflossingsverplichtingen zijn verantwoord onder de kortlopende schulden.</t>
  </si>
  <si>
    <t>Kortlopend deel van de langlopende schulden (&lt; 1 jr.), aflossingsverplichtingen</t>
  </si>
  <si>
    <t>Bestemmingsfondsen:</t>
  </si>
  <si>
    <t>Reserve aanvaardbare kosten:</t>
  </si>
  <si>
    <t>Resultaat</t>
  </si>
  <si>
    <t>Saldo per 1 januari</t>
  </si>
  <si>
    <t>Financieringsverschil boekjaar</t>
  </si>
  <si>
    <t>Correcties voorgaande jaren</t>
  </si>
  <si>
    <t>Betalingen/ontvangsten</t>
  </si>
  <si>
    <t>Saldo per 31 december</t>
  </si>
  <si>
    <t>Vorderingen op debiteuren</t>
  </si>
  <si>
    <t>Vorderingen op groepsmaatschappijen</t>
  </si>
  <si>
    <t>Overige vorderingen:</t>
  </si>
  <si>
    <t>Vooruitbetaalde bedragen:</t>
  </si>
  <si>
    <t>Nog te ontvangen bedragen:</t>
  </si>
  <si>
    <t>Overige overlopende activa:</t>
  </si>
  <si>
    <t>Totaal effecten</t>
  </si>
  <si>
    <t>Toelichting op belangen in andere rechtspersonen of vennootschappen:</t>
  </si>
  <si>
    <t>Kapitaalbe-lang (in %)</t>
  </si>
  <si>
    <t>Rechtstreekse kapitaalbelangen &gt;= 20%:</t>
  </si>
  <si>
    <t>Zeggenschapsbelangen:</t>
  </si>
  <si>
    <t>Belangen samen met dochtermaatschappijen:</t>
  </si>
  <si>
    <t>Volledig aansprakelijk vennoot van VoF of CV:</t>
  </si>
  <si>
    <t>Medische middelen</t>
  </si>
  <si>
    <t>Voedingsmiddelen</t>
  </si>
  <si>
    <t>Hulpmiddelen</t>
  </si>
  <si>
    <t>Overige voorraden:</t>
  </si>
  <si>
    <t>Overige effecten</t>
  </si>
  <si>
    <t>Overige vorderingen</t>
  </si>
  <si>
    <t>Overige</t>
  </si>
  <si>
    <t xml:space="preserve">Boekwaarde per 1 januari </t>
  </si>
  <si>
    <t>Bij: investeringen</t>
  </si>
  <si>
    <t>Af: afschrijvingen</t>
  </si>
  <si>
    <t>Af: desinvesteringen</t>
  </si>
  <si>
    <t>Af: terugname geheel afgeschreven activa</t>
  </si>
  <si>
    <t>Totaal immateriële vaste activa</t>
  </si>
  <si>
    <t>Totaal materiële vaste activa</t>
  </si>
  <si>
    <t>Gemiddeld aantal personeelsleden op basis van full-time eenheden</t>
  </si>
  <si>
    <t xml:space="preserve">  per saldo</t>
  </si>
  <si>
    <t xml:space="preserve">  cumulatieve afschrijvingen</t>
  </si>
  <si>
    <t xml:space="preserve">  aanschafwaarde</t>
  </si>
  <si>
    <t>Datum</t>
  </si>
  <si>
    <t>Hoofdsom</t>
  </si>
  <si>
    <t>%</t>
  </si>
  <si>
    <t>Totale loop-tijd</t>
  </si>
  <si>
    <t>Aflos-sings-wijze</t>
  </si>
  <si>
    <t>Immateriële en materiële vaste activa</t>
  </si>
  <si>
    <t>Activa en passiva</t>
  </si>
  <si>
    <t xml:space="preserve">Effecten </t>
  </si>
  <si>
    <t>1. Immateriële vaste activa</t>
  </si>
  <si>
    <t>2. Materiële vaste activa</t>
  </si>
  <si>
    <t xml:space="preserve">4. Voorraden </t>
  </si>
  <si>
    <t>Langlopend deel van de langlopende schulden (&gt; 1 jr.) (balanspost)</t>
  </si>
  <si>
    <t>Grondslagen voor het opstellen van de jaarrekening</t>
  </si>
  <si>
    <t>Stadium van vaststelling (per erkenning):</t>
  </si>
  <si>
    <t>a= interne berekening</t>
  </si>
  <si>
    <t>b= overeenstemming met zorgverzekeraars</t>
  </si>
  <si>
    <t>Kernactiviteit</t>
  </si>
  <si>
    <t>Naam en rechtsvorm en woonplaats rechtspersoon</t>
  </si>
  <si>
    <t>Verschaft kapitaal</t>
  </si>
  <si>
    <t>Voorzieningen (algemeen)</t>
  </si>
  <si>
    <t>Pensioenen</t>
  </si>
  <si>
    <t>Algemeen</t>
  </si>
  <si>
    <t>Wat is de samenstelling van het bestuur of de directie?</t>
  </si>
  <si>
    <t>5.1</t>
  </si>
  <si>
    <t>5.2</t>
  </si>
  <si>
    <t>5.2.1</t>
  </si>
  <si>
    <t>5.2.2</t>
  </si>
  <si>
    <t>5.2.3</t>
  </si>
  <si>
    <t>5.2.4</t>
  </si>
  <si>
    <t>5.2.5</t>
  </si>
  <si>
    <t>5.1  JAARREKENING</t>
  </si>
  <si>
    <t>5.1 JAARREKENING</t>
  </si>
  <si>
    <t>5.1.3 KASSTROOMOVERZICHT</t>
  </si>
  <si>
    <t>5.1.1</t>
  </si>
  <si>
    <t>5.1.2</t>
  </si>
  <si>
    <t>5.1.3</t>
  </si>
  <si>
    <t>5.1.4</t>
  </si>
  <si>
    <t>5.1.5</t>
  </si>
  <si>
    <t>5.1.6</t>
  </si>
  <si>
    <t>5.1.7</t>
  </si>
  <si>
    <t>Ondertekening door bestuurders en toezichthouders</t>
  </si>
  <si>
    <t>5.1.5 TOELICHTING OP DE BALANS</t>
  </si>
  <si>
    <t>5.2  OVERIGE GEGEVENS</t>
  </si>
  <si>
    <t>5.2.1 Vaststelling en goedkeuring jaarrekening</t>
  </si>
  <si>
    <t>5.2 OVERIGE GEGEVENS</t>
  </si>
  <si>
    <t>Resultaat volgens gesegmenteerde resultatenrekeningen:</t>
  </si>
  <si>
    <t>Resultaat volgens resultatenrekening</t>
  </si>
  <si>
    <t>Overige financiële lasten</t>
  </si>
  <si>
    <t>5.1.4.1 Algemeen</t>
  </si>
  <si>
    <t>5.1.4 GRONDSLAGEN VAN WAARDERING EN RESULTAATBEPALING</t>
  </si>
  <si>
    <t>5.1.4.2 Grondslagen van waardering van activa en passiva</t>
  </si>
  <si>
    <t>5.1.4.3 Grondslagen van resultaatbepaling</t>
  </si>
  <si>
    <t>c= definitieve vaststelling NZa</t>
  </si>
  <si>
    <t>Algemene reserves:</t>
  </si>
  <si>
    <t>Functionaris (functienaam)</t>
  </si>
  <si>
    <t xml:space="preserve">In dienst vanaf (datum) </t>
  </si>
  <si>
    <t>Voorzieningen ten behoeve van beloningen betaalbaar op termijn (in €)</t>
  </si>
  <si>
    <t>Af: aflossingsverplichting komend boekjaar</t>
  </si>
  <si>
    <t>Stand langlopende schulden per 31 december</t>
  </si>
  <si>
    <t>Buitengewoon resultaat</t>
  </si>
  <si>
    <t>Buitengewone baten</t>
  </si>
  <si>
    <t>Buitengewone lasten</t>
  </si>
  <si>
    <t>Totaal buitengewone baten en lasten</t>
  </si>
  <si>
    <t xml:space="preserve">Validaties </t>
  </si>
  <si>
    <t>(Dit werkblad behoort NIET tot de jaarrekening, maar is bedoeld voor intern gebruik)</t>
  </si>
  <si>
    <t>aan m.b.t. huidig boekjaar</t>
  </si>
  <si>
    <t>aan m.b.t. vorig boekjaar</t>
  </si>
  <si>
    <t>De mutatie van het eigen vermogen bedraagt</t>
  </si>
  <si>
    <t>De mutatie van het eigen vermogen sluit</t>
  </si>
  <si>
    <t>aan op het resultaat boekjaar</t>
  </si>
  <si>
    <t>Af: ontvangen voorschotten</t>
  </si>
  <si>
    <t>Mutatie geldmiddelen</t>
  </si>
  <si>
    <t>Toevoeging/(onttrekking):</t>
  </si>
  <si>
    <t>RESULTAATBESTEMMING</t>
  </si>
  <si>
    <t>Totaal kasstroom uit operationele activiteiten</t>
  </si>
  <si>
    <t>5.2.2 Statutaire regeling resultaatbestemming</t>
  </si>
  <si>
    <t>5.2.3 Resultaatbestemming</t>
  </si>
  <si>
    <t>5.2.4 Gebeurtenissen na balansdatum</t>
  </si>
  <si>
    <t>- herwaarderingen</t>
  </si>
  <si>
    <t>Bij: herwaarderingen</t>
  </si>
  <si>
    <t>Herwaarderingsreserve:</t>
  </si>
  <si>
    <t>Totaal overige bedrijfskosten</t>
  </si>
  <si>
    <t>Waardeveranderingen financiële vaste activa en effecten</t>
  </si>
  <si>
    <t>Bijzondere waardeverminderingen van vaste activa</t>
  </si>
  <si>
    <t>W.G.</t>
  </si>
  <si>
    <t>3. Financiële vaste activa</t>
  </si>
  <si>
    <t>Subtotaal mutatie boekjaar</t>
  </si>
  <si>
    <t>Bedrijfsgebouwen en terreinen</t>
  </si>
  <si>
    <t>Van transacties met verbonden partijen is sprake wanneer een relatie bestaat tussen de instelling, haar deelnemingen en hun bestuurders en leidinggevende functionarissen.</t>
  </si>
  <si>
    <t>Gebruik van schattingen</t>
  </si>
  <si>
    <t>Voorziening groot onderhoud</t>
  </si>
  <si>
    <t>Voorziening persoonlijk budget levensfase (toerekening aan jaren)</t>
  </si>
  <si>
    <t>Voorziening persoonlijk budget levensfase (zonder toerekening aan jaren)</t>
  </si>
  <si>
    <t>Voorziening jubileumverplichtingen</t>
  </si>
  <si>
    <t>Schulden</t>
  </si>
  <si>
    <t>De opstelling van de jaarrekening vereist dat het management oordelen vormt en schattingen en veronderstellingen maakt die van invloed zijn op de toepassing van grondslagen en de gerapporteerde waarde van activa en verplichtingen, en van baten en lasten. De daadwerkelijke uitkomsten kunnen afwijken van deze schattingen. De schattingen en onderliggende veronderstellingen worden voortdurend beoordeeld. Herzieningen van schattingen worden opgenomen in de periode waarin de schatting wordt herzien en in toekomstige perioden waarvoor de herziening gevolgen heeft.</t>
  </si>
  <si>
    <t>Machines en installaties</t>
  </si>
  <si>
    <t>Andere vaste bedrijfsmiddelen, technische en administratieve uitrusting</t>
  </si>
  <si>
    <t>Materiële vaste bedrijfsactiva in uitvoering en vooruitbetalingen op materiële vaste activa</t>
  </si>
  <si>
    <t>Niet aan het bedrijfsproces dienstbare materiële activa</t>
  </si>
  <si>
    <t>Kosten oprichting en uitgifte van aandelen</t>
  </si>
  <si>
    <t>Kosten van concessies, vergunningen en rechten van intellectuele eigendom</t>
  </si>
  <si>
    <t>Kosten van goodwill die van derden is verkregen</t>
  </si>
  <si>
    <t>Vooruitbetalingen op immateriële activa</t>
  </si>
  <si>
    <t>Het resultaat wordt verdeeld volgens de resultaatverdeling in paragraaf 5.1.2.</t>
  </si>
  <si>
    <t>Af: bijzondere waardeverminderingen</t>
  </si>
  <si>
    <t>De verstrekte zekerheden voor de opgenomen lening bij Bank N.V. luiden als volgt:
• hypothecaire zekerheid op bedrijfsgebouwen en -terreinen;
• pandrecht op de vorderingen;
• pandrecht op de machines en installaties.</t>
  </si>
  <si>
    <t>onafhankelijke accountant</t>
  </si>
  <si>
    <t>Overige Rijkssubsidies</t>
  </si>
  <si>
    <t>Overige subsidies, waaronder loonkostensubsidies en EU-subsidies</t>
  </si>
  <si>
    <t>Overige opbrengsten (waaronder vergoeding voor uitgeleend personeel en verhuur onroerend goed):</t>
  </si>
  <si>
    <t>Onderhoud en energiekosten:</t>
  </si>
  <si>
    <t>- Onderhoud</t>
  </si>
  <si>
    <t>- Energie transport en overig</t>
  </si>
  <si>
    <t>De immateriële en materiële vaste activa worden gewaardeerd tegen verkrijgings- of vervaardigingsprijs onder aftrek van cumulatieve afschrijvingen en cumulatieve bijzondere waardeverminderingen.
De afschrijvingstermijnen van immateriële en materiële vaste activa zijn gebaseerd op de verwachte gebruiksduur van het vast actief.</t>
  </si>
  <si>
    <t>Bijzondere waardeverminderingen van:</t>
  </si>
  <si>
    <t>Toelichting in welke mate (het totaal van) de langlopende schulden als langlopend moeten worden beschouwd:</t>
  </si>
  <si>
    <t>Voor een nadere toelichting op de langlopende schulden wordt verwezen naar de bijlage overzicht langlopende schulden.</t>
  </si>
  <si>
    <t>BIJLAGE</t>
  </si>
  <si>
    <t>Pensioenpremies</t>
  </si>
  <si>
    <t xml:space="preserve">  .cumulatieve herwaarderingen</t>
  </si>
  <si>
    <t xml:space="preserve">  cumulatieve herwaarderingen</t>
  </si>
  <si>
    <t>Restschuld over 5 jaar</t>
  </si>
  <si>
    <t>Uitkeringen in verband met beëindiging van het dienstverband (in €)</t>
  </si>
  <si>
    <t>Subtotaal financiële baten</t>
  </si>
  <si>
    <t>Subtotaal financiële lasten</t>
  </si>
  <si>
    <t>- cumulatieve herwaarderingen</t>
  </si>
  <si>
    <t>Subtotaal</t>
  </si>
  <si>
    <t>Resultaat-</t>
  </si>
  <si>
    <t>bestemming</t>
  </si>
  <si>
    <t>mutaties</t>
  </si>
  <si>
    <t>Kortlopend deel van de voorzieningen (&lt; 1 jr.)</t>
  </si>
  <si>
    <t>Langlopend deel van de voorzieningen (&gt; 1 jr.)</t>
  </si>
  <si>
    <t>Het verloop is als volgt weer te geven:</t>
  </si>
  <si>
    <t>Toelichting per categorie voorziening:</t>
  </si>
  <si>
    <t>Werke-lijke-rente</t>
  </si>
  <si>
    <t>Aflossingsverplichtingen langlopende leningen</t>
  </si>
  <si>
    <t>Overige langlopende schulden</t>
  </si>
  <si>
    <t>Waarvan gepresenteerd als:</t>
  </si>
  <si>
    <t>- vorderingen uit hoofde van financieringstekort</t>
  </si>
  <si>
    <t>- schulden uit hoofde van financieringsoverschot</t>
  </si>
  <si>
    <t>Overige overlopende passiva:</t>
  </si>
  <si>
    <t>Langlopende schulden (nog voor meer</t>
  </si>
  <si>
    <t xml:space="preserve"> dan een jaar)</t>
  </si>
  <si>
    <t>Kortlopende schulden (ten hoogste 1 jaar)</t>
  </si>
  <si>
    <t>Overige kortlopende schulden</t>
  </si>
  <si>
    <t>Totaal langlopende schulden (nog voor meer dan een jaar)</t>
  </si>
  <si>
    <t>Totaal overige kortlopende schulden</t>
  </si>
  <si>
    <t>RESULTAAT UIT GEWONE BEDRIJFSUITOEFENING</t>
  </si>
  <si>
    <t>Er hebben zich geen transacties met verbonden partijen voorgedaan op niet-zakelijke grondslag.</t>
  </si>
  <si>
    <t>Continuïteitsveronderstelling</t>
  </si>
  <si>
    <t>Deze jaarrekening is opgesteld uitgaande van de continuïteitsveronderstelling.</t>
  </si>
  <si>
    <t>Liquide middelen bestaan uit kas, banktegoeden en direct opeisbare deposito’s met een looptijd korter dan twaalf maanden. Rekening-courantschulden bij banken zijn opgenomen onder schulden aan kredietinstellingen onder kortlopende schulden. Liquide middelen worden gewaardeerd tegen de nominale waarde.</t>
  </si>
  <si>
    <t>Vrijval</t>
  </si>
  <si>
    <t>Deze toelichting betreft een voorbeeld en dient nog instellingsspecifiek gemaakt te worden.</t>
  </si>
  <si>
    <t>Rijkssubsidies vanwege het Ministerie van Veiligheid en Justitie</t>
  </si>
  <si>
    <t>Overige dienstverlening (waaronder 2e-4e geldstroom UMC's voor onderzoek):</t>
  </si>
  <si>
    <t>Per individuele voorziening dient een toelichting van de grondslagen voor waardering te worden opgenomen, bijvoorbeeld:</t>
  </si>
  <si>
    <t>- kortlopende schulden (excl. schulden aan banken)</t>
  </si>
  <si>
    <t>Schulden aan banken</t>
  </si>
  <si>
    <t>Mutatieoverzicht materiële vaste activa</t>
  </si>
  <si>
    <t>Mutatieoverzicht immateriële vaste activa</t>
  </si>
  <si>
    <t>5.1.6 MUTATIEOVERZICHT IMMATERIELE VASTE ACTIVA</t>
  </si>
  <si>
    <t>5.1.7 MUTATIEOVERZICHT MATERIELE VASTE ACTIVA</t>
  </si>
  <si>
    <t>Voor een nadere specificatie van het verloop van de immateriële vaste activa per activagroep wordt verwezen naar het mutatieoverzicht onder 5.1.6.</t>
  </si>
  <si>
    <t>Voor een nadere specificatie van het verloop van de materiële vaste activa per activagroep wordt verwezen naar het mutatieoverzicht onder 5.1.7.</t>
  </si>
  <si>
    <t>Kosten op-</t>
  </si>
  <si>
    <t>richting en</t>
  </si>
  <si>
    <t>uitgifte van</t>
  </si>
  <si>
    <t>aandelen</t>
  </si>
  <si>
    <t>Kosten van</t>
  </si>
  <si>
    <t>ontwikkeling</t>
  </si>
  <si>
    <t>concessies,</t>
  </si>
  <si>
    <t>vergunningen</t>
  </si>
  <si>
    <t>en rechten van</t>
  </si>
  <si>
    <t>intellectuele</t>
  </si>
  <si>
    <t>eigendom</t>
  </si>
  <si>
    <t>goodwill die</t>
  </si>
  <si>
    <t>van derden is</t>
  </si>
  <si>
    <t>verkregen</t>
  </si>
  <si>
    <t>Vooruitbe-</t>
  </si>
  <si>
    <t>talingen op</t>
  </si>
  <si>
    <t>immateriële</t>
  </si>
  <si>
    <t>activa</t>
  </si>
  <si>
    <t>Bedrijfs-</t>
  </si>
  <si>
    <t>gebouwen en</t>
  </si>
  <si>
    <t>terreinen</t>
  </si>
  <si>
    <t>installaties</t>
  </si>
  <si>
    <t>Machines en</t>
  </si>
  <si>
    <t>uitrusting</t>
  </si>
  <si>
    <t>administratieve</t>
  </si>
  <si>
    <t>technische en</t>
  </si>
  <si>
    <t>Andere vaste</t>
  </si>
  <si>
    <t>bedrijfs-</t>
  </si>
  <si>
    <t>middelen,</t>
  </si>
  <si>
    <t>Materiële vaste</t>
  </si>
  <si>
    <t>bedrijfsactiva in</t>
  </si>
  <si>
    <t>uitvoering en</t>
  </si>
  <si>
    <t>vooruitbetalingen</t>
  </si>
  <si>
    <t>op materiële</t>
  </si>
  <si>
    <t>vaste activa</t>
  </si>
  <si>
    <t>materiële activa</t>
  </si>
  <si>
    <t>dienstbare</t>
  </si>
  <si>
    <t>bedrijfsproces</t>
  </si>
  <si>
    <t>Niet aan het</t>
  </si>
  <si>
    <t>- bijzondere waardeverminderingen</t>
  </si>
  <si>
    <t>Afschrijvingen:</t>
  </si>
  <si>
    <t>Winstdelingen en bonusbetalingen</t>
  </si>
  <si>
    <t>Deeltijdfactor (percentage)</t>
  </si>
  <si>
    <t>Bruto-inkomen (incl. salaris, vakantiegeld, eindejaarsuitkering en andere vaste toelagen)</t>
  </si>
  <si>
    <t>Totaal beloning (5 en 6)</t>
  </si>
  <si>
    <t>Bruto-onkostenvergoeding (vast en variabel)</t>
  </si>
  <si>
    <t>Motivatie overschrijding van de maximale bezoldiging:</t>
  </si>
  <si>
    <t>Verplicht toevoegen eigennaam van gewezen topfunctionarissen (dat wil zeggen voormalige bestuurders of leden van de raden van toezicht):</t>
  </si>
  <si>
    <t>5.1.10</t>
  </si>
  <si>
    <t>De afschrijvingen in de res.rekening sluiten</t>
  </si>
  <si>
    <t>aan op de afschrijvingen in de balans</t>
  </si>
  <si>
    <t>De bijz. waardevermind. in de res.rek. sluiten</t>
  </si>
  <si>
    <t>aan op de bijzondere waardeverminderingen in de balans</t>
  </si>
  <si>
    <t>Algemene gegevens en groepsverhoudingen</t>
  </si>
  <si>
    <t>Zorginstelling xxx is statutair (en feitelijk) gevestigd te xxx, op het adres xxx.</t>
  </si>
  <si>
    <t>De belangrijkste activiteten zijn xxx, xxx en xxx.</t>
  </si>
  <si>
    <t>Aantal personeelsleden dat buiten Nederland werkzaam is</t>
  </si>
  <si>
    <t>Financiële baten uit verhouding met groepsmaatschappijen</t>
  </si>
  <si>
    <t>Financiële baten uit verhoudingen met overige verbonden maatschappijen</t>
  </si>
  <si>
    <t>5.2.5 Nevenvestigingen</t>
  </si>
  <si>
    <t>Stand geldmiddelen per 1 januari</t>
  </si>
  <si>
    <t>Stand geldmiddelen per 31 december</t>
  </si>
  <si>
    <t>Deelnemingen in groepsmaatschappijen</t>
  </si>
  <si>
    <t>Overige deelnemingen</t>
  </si>
  <si>
    <t xml:space="preserve"> (overige deelnemingen)</t>
  </si>
  <si>
    <t>Vorderingen op participanten en op maatschappijen waarin wordt deelgenomen</t>
  </si>
  <si>
    <t>Vordering op grond van compensatieregeling</t>
  </si>
  <si>
    <t>Onder de effecten is een totaalbedrag van € … aan effecten begrepen die niet vrij ter beschikking staan van de zorginstelling.</t>
  </si>
  <si>
    <t>Dividenden</t>
  </si>
  <si>
    <t>In de investeringen is een bedrag aan geactiveerde rente opgenomen van € ... Het totaal van de geactiveerde rente bedraagt ultimo boekjaar € …</t>
  </si>
  <si>
    <r>
      <rPr>
        <b/>
        <sz val="10"/>
        <rFont val="Arial"/>
        <family val="2"/>
      </rPr>
      <t>Afgeleide financiële instrumenten
(Waardering van afgeleide instrumenten op reële waarde)</t>
    </r>
    <r>
      <rPr>
        <sz val="10"/>
        <rFont val="Arial"/>
        <family val="2"/>
      </rPr>
      <t xml:space="preserve">
Afgeleide instrumenten worden gewaardeerd op actuele waarde waarbij alle waardewijzigingen in de
resultatenrekening worden verantwoord tenzij hedge accounting wordt toegepast ter afdekking van de
variabiliteit van toekomstige kasstromen die effect hebben op de winst-en-verliesrekeningen
(kasstroomhedge). Indien kasstroomhedge accounting plaatsvindt, wordt het effectieve deel van de reëlewaardewijzigingen van de afgeleide instrumenten in eerste instantie in de herwaarderingsreserve verantwoord. Op het moment dat de verwachte toekomstige transacties leiden tot de verantwoording van resultaten in de winst-en-verliesrekening, vindt overboeking vanuit de herwaarderingsreserve naar de resultatenrekening plaats. Indien de afgedekte positie van een verwachte toekomstige transactie leidt tot de opname in de balans van een niet-financieel actief of een niet-financiële verplichting past de instelling de kostprijs van dit actief aan met de hedgeresultaten door middel van een overboeking uit de herwaarderingsreserve van de tot dat moment in deze reserve uitgestelde resultaten.</t>
    </r>
  </si>
  <si>
    <t>Deelnemingen</t>
  </si>
  <si>
    <t>Ontvangen dividend / aflossing leningen</t>
  </si>
  <si>
    <t>(Terugname) waardeverminderingen</t>
  </si>
  <si>
    <t>Amortisatie (dis)agio</t>
  </si>
  <si>
    <t>Op de voorraden is een voorziening voor incourantheid in aftrek gebracht van € … (vorig jaar € …).</t>
  </si>
  <si>
    <t>5.1.8 MUTATIEOVERZICHT FINANCIELE VASTE ACTIVA</t>
  </si>
  <si>
    <t>in groepsmaat-</t>
  </si>
  <si>
    <t>schappijen</t>
  </si>
  <si>
    <t>deelnemingen</t>
  </si>
  <si>
    <t>Vorderingen op</t>
  </si>
  <si>
    <t>groepsmaat-</t>
  </si>
  <si>
    <t>participanten en</t>
  </si>
  <si>
    <t>op maatschappij-</t>
  </si>
  <si>
    <t>en waarin wordt</t>
  </si>
  <si>
    <t>deelgenomen</t>
  </si>
  <si>
    <t>(overige</t>
  </si>
  <si>
    <t>deelnemingen)</t>
  </si>
  <si>
    <t>effecten</t>
  </si>
  <si>
    <t>tieregeling</t>
  </si>
  <si>
    <t>compensa-</t>
  </si>
  <si>
    <t>Vordering op</t>
  </si>
  <si>
    <t>grond van</t>
  </si>
  <si>
    <t>vorderingen</t>
  </si>
  <si>
    <t>Kapitaalstortingen</t>
  </si>
  <si>
    <t>Ontvangen dividend</t>
  </si>
  <si>
    <t>Verstrekte leningen / verkregen effecten</t>
  </si>
  <si>
    <t>Boekwaarde per 1 januari</t>
  </si>
  <si>
    <t>Voor een nadere specificatie van het verloop van de financiële vaste activa per activagroep wordt verwezen naar het mutatieoverzicht onder 5.1.8.</t>
  </si>
  <si>
    <t>Onderhanden werk uit hoofde van DBC's /</t>
  </si>
  <si>
    <t xml:space="preserve"> DBC-zorgproducten</t>
  </si>
  <si>
    <t>5. Onderhanden werk uit hoofde van DBC's / DBC-zorgproducten</t>
  </si>
  <si>
    <t>Af: voorziening onderhanden werk</t>
  </si>
  <si>
    <t>Totaal onderhanden werk</t>
  </si>
  <si>
    <t xml:space="preserve"> is als volgt weer te geven:</t>
  </si>
  <si>
    <t>Stroom DBC's / DBC-zorgproducten</t>
  </si>
  <si>
    <t>Gerealiseer-</t>
  </si>
  <si>
    <t>de kosten en</t>
  </si>
  <si>
    <t>Af:</t>
  </si>
  <si>
    <t>toegereken-</t>
  </si>
  <si>
    <t>verwerkte</t>
  </si>
  <si>
    <t>ontvangen</t>
  </si>
  <si>
    <t>de winst</t>
  </si>
  <si>
    <t>verliezen</t>
  </si>
  <si>
    <t>voorschotten</t>
  </si>
  <si>
    <t>Totaal (onderhanden werk)</t>
  </si>
  <si>
    <t>8. Effecten</t>
  </si>
  <si>
    <t>9. Liquide middelen</t>
  </si>
  <si>
    <t>10. Eigen vermogen</t>
  </si>
  <si>
    <t>11. Voorzieningen</t>
  </si>
  <si>
    <t>12. Langlopende schulden (nog voor meer dan een jaar)</t>
  </si>
  <si>
    <t>13. Overige kortlopende schulden</t>
  </si>
  <si>
    <t>14. Financiële instrumenten</t>
  </si>
  <si>
    <t>15. Niet in de balans opgenomen regelingen</t>
  </si>
  <si>
    <t>Restschuld 31 december 2014</t>
  </si>
  <si>
    <t>Totaal bezoldiging in kader van de WNT (7 tm. 10)</t>
  </si>
  <si>
    <t>Onderhanden werk uit hoofde van DBC's / DBC-zorgproducten</t>
  </si>
  <si>
    <t>Bestemmingsreserves</t>
  </si>
  <si>
    <t>Bestemmingsfondsen</t>
  </si>
  <si>
    <t>Algemene en overige reserves</t>
  </si>
  <si>
    <t>Overige reserves:</t>
  </si>
  <si>
    <t>Totaal kapitaal</t>
  </si>
  <si>
    <t>Totaal bestemmingsreserves</t>
  </si>
  <si>
    <t>Totaal bestemmingsfondsen</t>
  </si>
  <si>
    <t>Totaal algemene en overige reserves</t>
  </si>
  <si>
    <t>5.2.6</t>
  </si>
  <si>
    <t>Nevenvestigingen</t>
  </si>
  <si>
    <t>Van de vorderingen op de financiële vaste activa heeft een totaalbedrag van € .. een looptijd korter dan 1 jaar.</t>
  </si>
  <si>
    <t>Vorderingen op participanten en maatschappijen waarin wordt deelgenomen</t>
  </si>
  <si>
    <t>Schulden op groepsmaatschappijen</t>
  </si>
  <si>
    <t>Schulden op participanten en maatschappijen waarin wordt deelgenomen</t>
  </si>
  <si>
    <t>De specificatie per categorie DBC's / DBC-zorgproducten</t>
  </si>
  <si>
    <t>Onderhanden werk DBC's / DBC-zorgproducten</t>
  </si>
  <si>
    <t>Rentebaten groepsmaatschappijen</t>
  </si>
  <si>
    <t>Rentelasten groepsmaatschappijen</t>
  </si>
  <si>
    <r>
      <t xml:space="preserve">Deze toelichting betreft een voorbeeld en dient nog instellingsspecifiek gemaakt te worden.
</t>
    </r>
    <r>
      <rPr>
        <sz val="10"/>
        <rFont val="Arial"/>
        <family val="2"/>
      </rPr>
      <t>Het kasstroomoverzicht is opgesteld op basis van de indirecte methode.
Betalingen welke voortvloeien uit langlopende leningen worden voor het gedeelte dat betrekking heeft op de rente opgenomen onder de kasstroom uit operationele activiteiten en voor het gedeelte dat betrekking heeft op de aflossing als kasstroom uit financieringsactiviteiten. In deze opstelling is de mutatie van de kortlopende schulden aan de kredietinstellingen begrepen in de mutatie van de liquide middelen.
Kasstromen uit financiële afgeleide instrumenten die worden verantwoord als reëlewaarde-hedges of kasstroomhedges worden in dezelfde categorie ingedeeld als de kasstromen uit de afgedekte balansposten. Kasstromen uit financiële derivaten waarbij hedge accounting niet langer wordt toegepast, worden consistent met de aard van het instrument ingedeeld, vanaf de datum waarop de hedge accounting is beëindigd.
(In de toelichting wordt aandacht besteed aan de aspecten die voor een goed begrip van het kasstroomoverzicht van belang zijn. Aanbevolen wordt belangrijke afwijkingen tussen enerzijds mutaties in balansposten die blijken uit een kasstroomoverzicht en anderzijds verschillen tussen de balansen aan het begin en het einde van de periode nader toe te lichten. Tevens dient een cijfermatige aansluiting opgenomen te worden tussen het begrip geldmiddelen in het kasstroomoverzicht en begrip liquide middelen in de balans.)</t>
    </r>
  </si>
  <si>
    <t>Vergelijkende cijfers</t>
  </si>
  <si>
    <t>Zorginstelling xxx is transacties met verbonden partijen aangegaan die niet onder normale marktvoorwaarden hebben plaatsgevonden:
- de omvang van die transacties;
- de aard van de betrekking met de verbonden partij;
- andere informatie over die transacties die nodig is voor het verschaffen van inzicht in de financiële positie van de rechtspersoon.</t>
  </si>
  <si>
    <t>Groot onderhoud:
Periodiek groot onderhoud wordt volgens de componentenbenadering geactiveerd. Hierbij worden de totale uitgaven toegewezen aan de samenstellende delen.
OF
Kosten voor periodiek groot onderhoud worden ten laste gebracht van het resultaat op het moment dat deze zich voordoen.
OF
Voor de kosten van periodiek groot onderhoud wordt een voorziening gevormd. Deze voorziening is opgenomen onder de overige voorzieningen aan de passiefzijde van de balans. De uitgaven voor groot onderhoud worden ten laste gebracht van deze voorziening.</t>
  </si>
  <si>
    <t>Voor de uitvoering van de Wet normering bezoldiging topfunctionarissen in de (semi)publieke sector (WNT) heeft de stichting zich gehouden aan de Beleidsregel toepassing WNT en deze als normenkader bij het opmaken van deze jaarrekening gehanteerd.</t>
  </si>
  <si>
    <t>De voorziening groot onderhoud wordt gevormd voor verwachte kosten inzake periodiek onderhoud van panden, installaties, e.d., gebaseerd op een meerjaren onderhoudsplan. De voorziening is gebaseerd op [keuze nominale waarde of contante waarde]. De gehanteerde disconteringsvoet bedraagt ..%.</t>
  </si>
  <si>
    <t>De voorziening persoonlijk budget levensfase (PBL) betreft een voorziening uit hoofde van een CAO verplichting in het kader van de overgangsregeling 45+. Het persoonlijk budget levensfase kwalificeert als een beloning met opbouw van rechten. De voorziening betreft de contante waarde van de in de toekomst eenmalig uit te keren PBL-uren. De berekening is gebaseerd op de CAO-bepalingen, blijfkans, leeftijd en resterende dienstjaren tot het bereiken van de 55-jarige leeftijd. De gehanteerde disconteringsvoet bedraagt ..%.</t>
  </si>
  <si>
    <t>De voorziening persoonlijk budget levensfase (PBL) betreft een voorziening uit hoofde van een CAO verplichting in het kader van de overgangsregeling 45+. Het persoonlijk budget levensfase kwalificeert als een beloning met opbouw van rechten. De voorziening betreft de contante waarde van de in de toekomst eenmalig uit te keren PBL-uren. De berekening is gebaseerd op de CAO-bepalingen, blijfkans en leeftijd. De gehanteerde disconteringsvoet bedraagt ..%.</t>
  </si>
  <si>
    <t>De jubileumvoorziening betreft een voorziening voor toekomstige jubileumuitkeringen. De voorziening betreft de contante waarde van de in de toekomst uit te keren jubileumuitkeringen. De berekening is gebaseerd op gedane toezeggingen, blijfkans en leeftijd. De gehanteerde disconteringsvoet bedraagt ..%.</t>
  </si>
  <si>
    <t>Effecten die deel zijn van de handelsportefeuille worden gewaardeerd tegen reële waarde. Effecten die geen onderdeel zijn van de handelsportefeuille worden gewaardeerd tegen geamortiseerde kostprijs of reële waarde. De transactiekosten zijn verwerkt in de winst- en verliesrekening OF in de eerste waardering.</t>
  </si>
  <si>
    <t>Voorziening verlieslatend contract</t>
  </si>
  <si>
    <t>Zorginstelling xxx heeft een ..-jarig contract afgesloten waarbij een negatief verschil ontstaat tussen de door zorginstelling xxx na de balansdatum te ontvangen prestatie en de door hem na de balansdatum te verrichten contraprestatie. Voor dit negatieve verschil is een voorziening opgenomen. Bij de berekening van de voorziening is rekening gehouden met de onvermijdbare kosten.</t>
  </si>
  <si>
    <t>Personele kosten</t>
  </si>
  <si>
    <t>De financiële baten en lasten betreffen van derden en groepsmaatschappijen ontvangen (te ontvangen) en aan derden en groepsmaatschappijen betaalde (te betalen) interest. Tevens is hieronder opgenomen het aandeel van de stichting in het resultaat van de op nettovermogenswaarde gewaardeerde deelnemingen danwel ontvangen dividenden van deelnemingen waarin geen invloed van betekenis op het zakelijke en financiële beleid wordt uitgeoefend en waardeveranderingen van financiële vaste activa en effecten.</t>
  </si>
  <si>
    <t>Opbrengsten</t>
  </si>
  <si>
    <t>Nieuwe leningen in 2015</t>
  </si>
  <si>
    <t>Aflossing in 2015</t>
  </si>
  <si>
    <t>Restschuld 31 december 2015</t>
  </si>
  <si>
    <t>Resterende looptijd in jaren eind 2015</t>
  </si>
  <si>
    <t>Aflos-sing 2016</t>
  </si>
  <si>
    <t>Beloning 2014</t>
  </si>
  <si>
    <t>Bezoldigingsklasse zorginstelling</t>
  </si>
  <si>
    <t>Onder de langlopende schulden worden schulden opgenomen met een resterende looptijd van meer dan één jaar. De kortlopende schulden hebben een verwachte looptijd van maximaal één jaar. De schulden worden bij eerste verwerking opgenomen tegen de reële waarde en vervolgens gewaardeerd tegen de geamortiseerde kostprijs (nominale waarde).</t>
  </si>
  <si>
    <t>Lonen, salarissen en sociale lasten worden op grond van de arbeidsvoorwaarden verwerkt in de resultatenrekening voorzover ze verschuldigd zijn aan werknemers respectievelijk de belastingautoriteit.</t>
  </si>
  <si>
    <t>Debiteuren en overige vorderingen</t>
  </si>
  <si>
    <t>Op de voorraden is pandrecht gevestigd als zekerheid gesteld voor de langlopende schulden. Voor een nadere toelichting wordt verwezen naar het overzicht van de langlopende leningen in bijlage 5.1.9.</t>
  </si>
  <si>
    <t>5.1.9 Overzicht langlopende schulden ultimo 2015</t>
  </si>
  <si>
    <t>5.1.10 TOELICHTING OP DE RESULTATENREKENING</t>
  </si>
  <si>
    <t>5.1.10.2 AANSLUITING TOTAAL RESULTAAT MET RESULTAAT SEGMENTEN</t>
  </si>
  <si>
    <t>Rijkssubsidies vanwege het Ministerie van VWS</t>
  </si>
  <si>
    <t>Beschikbaarheidsbijdragen Opleidingen</t>
  </si>
  <si>
    <t>19. Personeelskosten</t>
  </si>
  <si>
    <t>20. Afschrijvingen op immateriële en materiële vaste activa</t>
  </si>
  <si>
    <t>21. Bijzondere waardeverminderingen van vaste activa</t>
  </si>
  <si>
    <t>22. Overige bedrijfskosten</t>
  </si>
  <si>
    <t>23. Financiële baten en lasten</t>
  </si>
  <si>
    <t>24. Buitengewone baten en lasten</t>
  </si>
  <si>
    <t>26. Wet normering bezoldiging topfunctionarissen publieke en semipublieke sector (WNT)</t>
  </si>
  <si>
    <t xml:space="preserve">27. Honoraria accountant </t>
  </si>
  <si>
    <t>28. Transacties met verbonden partijen</t>
  </si>
  <si>
    <t>Opbrengsten Jeugdzorg</t>
  </si>
  <si>
    <t>Beschikbaarheidsbijdragen Zorg</t>
  </si>
  <si>
    <t>Overige zorgprestaties</t>
  </si>
  <si>
    <t>7. Debiteuren en overige vorderingen</t>
  </si>
  <si>
    <t>De bezoldiging van de bestuurders en toezichthouders is opgenomen onder punt 25.</t>
  </si>
  <si>
    <t>Vorderingen uit hoofde van financieringstekort</t>
  </si>
  <si>
    <t>Schulden uit hoofde van financieringsoverschot</t>
  </si>
  <si>
    <t>- vorderingen/schulden uit hoofde van financieringstekort respectievelijk -overschot</t>
  </si>
  <si>
    <t>- mutatie onderhanden werk uit hoofde van DBC's / DBC-zorgproducten</t>
  </si>
  <si>
    <t>Totaal debiteuren en overige vorderingen</t>
  </si>
  <si>
    <t>Bestemmingsfonds aanvaardbare kosten</t>
  </si>
  <si>
    <t>Algemene / overige reserves</t>
  </si>
  <si>
    <t>- afschrijvingen en overige waardeverminderingen</t>
  </si>
  <si>
    <t>Verwervingen deelnemingen en/of samenwerkingsverbanden</t>
  </si>
  <si>
    <t>Nieuw opgenomen leningen u/g</t>
  </si>
  <si>
    <t>Aflossing leningen u/g</t>
  </si>
  <si>
    <t>Vervreemdingen deelnemingen en/of samenwerkingsverbanden</t>
  </si>
  <si>
    <t>Investeringen in overige financiële vaste activa</t>
  </si>
  <si>
    <t>Desinvesteringen overige financiële vaste activa</t>
  </si>
  <si>
    <t>Kosten van ontwikkeling</t>
  </si>
  <si>
    <t>De reële waarde van de leningen is € … (2014: € …).</t>
  </si>
  <si>
    <t>Verplichtingen uit hoofde van het macrobeheersinstrument</t>
  </si>
  <si>
    <t>Som waardeverminderingen</t>
  </si>
  <si>
    <t>SEGMENT Wlz</t>
  </si>
  <si>
    <t>Wettelijk budget voor aanvaardbare kosten Wlz-zorg (exclusief subsidies)</t>
  </si>
  <si>
    <t>Opbrengsten zorgverzekeringswet (exclusief subsidies)</t>
  </si>
  <si>
    <t>Opbrengsten zorgprestaties en maatschappelijke ondersteuning</t>
  </si>
  <si>
    <t>Subsidies (exclusief Wmo en Jeugdzorg)</t>
  </si>
  <si>
    <t>Subsidies Wlz/Zvw-zorg</t>
  </si>
  <si>
    <t>16. Opbrengsten zorgprestaties en maatschappelijke ondersteuning</t>
  </si>
  <si>
    <t>18. Overige bedrijfsopbrengsten</t>
  </si>
  <si>
    <t>17. Subsidies (exclusief Wmo en Jeugdzorg)</t>
  </si>
  <si>
    <t>Opbrengsten Wmo</t>
  </si>
  <si>
    <t>SEGMENT Wmo</t>
  </si>
  <si>
    <t>Subsidies vanwege Provincies en gemeenten (exclusief Wmo en Jeugdzorg)</t>
  </si>
  <si>
    <t>Bestemmingsreserve Wmo</t>
  </si>
  <si>
    <t>Opbrengsten Justitie (exclusief subsidies)</t>
  </si>
  <si>
    <t>Indien onderdeel 26 (WNT) wordt ingevuld, hoeft dit onderdeel (bezoldiging bestuurders en toezichthouders) niet te</t>
  </si>
  <si>
    <t>worden ingevuld. Onderdeel 25 kunt u dan verwijderen.</t>
  </si>
  <si>
    <t>Specificatie financieringsverschil in het boekjaar</t>
  </si>
  <si>
    <t>Af: vergoedingen ter dekking van het wettelijk budget</t>
  </si>
  <si>
    <t>Totaal financieringsverschil</t>
  </si>
  <si>
    <t>De stichting heeft de volgende verbonden stichtingen en vennootschappen die niet in de consolidatie betrokken zijn.
• …
• …
Van elk van deze stichtingen en vennootschappen dient de volgende informatie te worden opgenomen:
• naam en woonplaats;
• rechtsvorm;
• de kernactiviteiten;
• de (mate van) zeggenschap die de instelling kan uitoefenen;</t>
  </si>
  <si>
    <t>Het onderhanden werk uit hoofde van DBC's / DBC-zorgproducten wordt gewaardeerd tegen de opbrengstwaarde of de vervaardigingsprijs, zijnde de afgeleide verkoopwaarde van de reeds bestede verrichtingen. De productie van het onderhanden werk is bepaald door de openstaande verrichtingen te koppelen aan de DBC's / DBC-zorgproducten die ultimo boekjaar openstonden. Op het onderhanden werk worden de voorschotten die ontvangen zijn van verzekeraars in mindering gebracht.</t>
  </si>
  <si>
    <t>5.1.4.5 Grondslagen voor de opstelling van het kasstroomoverzicht</t>
  </si>
  <si>
    <t>Grondslagen WNT</t>
  </si>
  <si>
    <t>Het wettelijk budget boekjaar bedraagt</t>
  </si>
  <si>
    <t xml:space="preserve">Het wettelijk budget boekjaar sluit </t>
  </si>
  <si>
    <t>aan op de specificatie van het financieringsverschil in de balans</t>
  </si>
  <si>
    <t>- reiskosten woon-werk</t>
  </si>
  <si>
    <t>Sociale activering</t>
  </si>
  <si>
    <t>Donaties</t>
  </si>
  <si>
    <t>Overige inkomsten</t>
  </si>
  <si>
    <t>- opleidingskosten</t>
  </si>
  <si>
    <t>- verzuimverzekering</t>
  </si>
  <si>
    <t>- ov. personeelskosten</t>
  </si>
  <si>
    <t>- WMO</t>
  </si>
  <si>
    <t>- OGGz</t>
  </si>
  <si>
    <t xml:space="preserve">  </t>
  </si>
  <si>
    <t>Stichting Windroos Foundation</t>
  </si>
  <si>
    <t>c</t>
  </si>
  <si>
    <t>6. Vorderingen uit hoofde van financieringstekort en schulden uit hoofde van financieringsoverschot AWBZ</t>
  </si>
  <si>
    <t>Huur 1e kwartaal</t>
  </si>
  <si>
    <t>PGGM</t>
  </si>
  <si>
    <t>Div. kosten</t>
  </si>
  <si>
    <t>Verzuimverzekering</t>
  </si>
  <si>
    <t>Ziekengeld</t>
  </si>
  <si>
    <t>Rente</t>
  </si>
  <si>
    <t>Collectief gefinancierd vrij vermogen</t>
  </si>
  <si>
    <t>Niet collectief gefinancierd vrij vermogen</t>
  </si>
  <si>
    <t>Accountantskosten</t>
  </si>
  <si>
    <t>Advieskosten</t>
  </si>
  <si>
    <t>PNIL</t>
  </si>
  <si>
    <t>Nog te betalen salarissen  / loopbaanbudget</t>
  </si>
  <si>
    <t>Dubbel ontvangen SVB</t>
  </si>
  <si>
    <t>Vooruitontvangen WMO / PGB</t>
  </si>
  <si>
    <t>De afschrijvingen worden berekend als een percentage over de aanschafprijs volgens de lineaire methode op basis van de economische levensduur. Op bedrijfsterreinen en op onderhanden projecten en vooruitbetalingen op materiële vaste activa wordt niet afgeschreven. 
De volgende afschrijvingspercentages worden hierbij gehanteerd: 
• Bedrijfsgebouwen : 20 %.
• Machines en installaties : 20 %.
• Andere vaste bedrijfsmiddelen : 20 %.</t>
  </si>
  <si>
    <t>Voor zover subsidies of daaraan gelijk te stellen vergoedingen zijn ontvangen als eenmalige bijdrage in de afschrijvingskosten, zijn deze in mindering gebracht op de investeringen.</t>
  </si>
  <si>
    <t>Vorderingen worden opgenomen voor de geamortiseerde kostprijs (nominale waarde). Een voorziening wordt getroffen op de vorderingen op grond van verwachte oninbaarheid.</t>
  </si>
  <si>
    <t xml:space="preserve">Voorzieningen worden gevormd voor in rechte afdwingbare of feitelijke verplichtingen die op de balansdatum bestaan waarbij het waarschijnlijk is dat een uitstroom van middelen noodzakelijk is en waarvan de omvang op betrouwbare wijze is te schatten.De voorzieningen worden gewaardeerd tegen de beste schatting van de bedragen die noodzakelijk zijn om de verplichtingen per balansdatum af te wikkelen. De voorzieningen worden gewaardeerd tegen de contante waarde van de uitgaven die naar verwachting noodzakelijk zijn om de verplichtingen af te wikkelen, tenzij anders vermeld.
Wanneer verplichtingen naar verwachting door een derde zullen worden vergoed, wordt deze vergoeding als een actief in de balans opgenomen indien het waarschijnlijk is dat deze vergoeding zal worden ontvangen bij de afwikkeling van de verplichting.                                                                                                                                                                                                                                                                                                                             </t>
  </si>
  <si>
    <t>SEGMENT OGGZ -subsidie</t>
  </si>
  <si>
    <t>Geen</t>
  </si>
  <si>
    <t>Stichting Windroos Foundation heeft geen nevenvestigingen.</t>
  </si>
  <si>
    <t>Eindverantwoordelijke Raad van Bestuur met Raad van Toezicht</t>
  </si>
  <si>
    <t>Eenhoofdig</t>
  </si>
  <si>
    <t>De leden van de Raad van Toezicht ontvangen geen vergoeding</t>
  </si>
  <si>
    <t>Dhr. E. Mansens</t>
  </si>
  <si>
    <t>Dhr. J. Dikken</t>
  </si>
  <si>
    <t>Dhr. M. van der Maarel</t>
  </si>
  <si>
    <t>Dhr. L. Grampon</t>
  </si>
  <si>
    <t>AFRONDING "1"</t>
  </si>
  <si>
    <t>2016</t>
  </si>
  <si>
    <t>t/m 2013</t>
  </si>
  <si>
    <t>- Energiekosten gas en stroom</t>
  </si>
  <si>
    <t>- Water</t>
  </si>
  <si>
    <t>- verwervingskosten</t>
  </si>
  <si>
    <t>Stand per 1 januari 2016</t>
  </si>
  <si>
    <t>Boekwaarde per 1 januari 2016</t>
  </si>
  <si>
    <t>Stand per 31 december 2016</t>
  </si>
  <si>
    <t>Boekwaarde per 31 december 2016</t>
  </si>
  <si>
    <t>Pagina 2</t>
  </si>
  <si>
    <t>Dhr. Mansens, Dhr Dikken, Dhr v.d Maarel, Dhr. Caubo, Dhr Grampon</t>
  </si>
  <si>
    <t>Nog te factureren omzet</t>
  </si>
  <si>
    <t>In  de statuten zijn geen bepalingen omtrent de resultaatbestemming opgenomen</t>
  </si>
  <si>
    <t>Beoordelingsverklaring van de</t>
  </si>
  <si>
    <t>5.2.6 Beoordelingsverklaring</t>
  </si>
  <si>
    <t>De beoordelingsverklaring is opgenomen op de volgende pagina.</t>
  </si>
  <si>
    <t>15. Niet in de balans opgenomen verplichtingen en niet in de balans opgenomen activa</t>
  </si>
  <si>
    <r>
      <rPr>
        <b/>
        <sz val="10"/>
        <rFont val="Arial"/>
        <family val="2"/>
      </rPr>
      <t>Onzekerheden opbrengstverantwoording</t>
    </r>
    <r>
      <rPr>
        <sz val="10"/>
        <rFont val="Arial"/>
        <family val="2"/>
      </rPr>
      <t xml:space="preserve">
Als gevolg van materiële nacontroles door zorgkantoren, zorgverzekeraars en gemeenten op de gedeclareerde zorgprestaties en maatschappelijke ondersteuning kunnen correcties noodzakelijk zijn op de gedeclareerde productie. De effecten van eventuele materiële nacontroles zijn vooralsnog onzeker en daarom zijn er hiervoor geen verplichtingen opgenomen in de balans.</t>
    </r>
  </si>
  <si>
    <t>Stichting Windroos Foundation is statutair (en feitelijk) gevestigd te Amstelveen, op het adres Stationstraat 17 I, en is geregistreerd onder KvK-nummer 41214358.</t>
  </si>
  <si>
    <t>Verslaggevingsperiode</t>
  </si>
  <si>
    <t>De jaarrekening is opgesteld in overeenstemming met de Regeling verslaggeving WTZi, de Richtlijnen voor de Jaarverslaggeving RJ 655, Titel 9 BW2 en de bepalingen van en krachtens de Wet normering bezoldiging topfunctionarissen publieke en semipublieke sector (WNT).</t>
  </si>
  <si>
    <t>De grondslagen die worden toegepast voor de waardering van activa en passiva en het resultaat zijn gebaseerd op historische kosten, tenzij anders vermeld in de verdere grondslagen.</t>
  </si>
  <si>
    <t>Een actief wordt in de balans opgenomen wanneer het waarschijnlijk is dat de toekomstige economische voordelen naar de stichting zullen toevloeien en de waarde daarvan betrouwbaar kan worden vastgesteld.
Een verplichting wordt in de balans opgenomen wanneer het waarschijnlijk is dat de afwikkeling daarvan gepaard zal gaan met een uitstroom van middelen die economische voordelen in zich bergen en de omvang van het bedrag daarvan betrouwbaar kan worden vastgesteld.</t>
  </si>
  <si>
    <t>Een in de balans opgenomen actief of verplichting blijft op de balans, als een transactie met betrekking tot het actief of de verplichting niet leidt tot een belangrijke verandering in de economische realiteit met betrekking tot het actief of de verplichting.
Een actief of verplichting wordt niet langer in de balans opgenomen als een transactie ertoe leidt dat alle of nagenoeg alle rechten op economische en alle of nagenoeg alle risico's met betrekking tot het actief of de verplichting aan een derde zijn overgedragen. Verder wordt een actief of een verplichting niet meer in de balans opgenomen vanaf het tijdstip dat niet meer wordt voldaan aan de voorwaarden van waarschijnlijkheid van de toekomstige economische voordelen en of betrouwbaarheid van de bepaling van de waarde.
De jaarrekening wordt gepresenteerd in euro's, wat ook de functionele valuta is van Stichting Windroos Foundation.</t>
  </si>
  <si>
    <t>Activa en passiva worden tegen nominale waarde opgenomen, tenzij anders vermeld in de verdere grondslagen.Toelichtingen op posten in de balans, resultatenrekening en kasstroomoverzicht zijn in de jaarrekening genummerd.</t>
  </si>
  <si>
    <t>Het resultaat wordt bepaald als het verschil tussen de baten en de lasten over het verslagjaar, met inachtneming van de hiervoor reeds vermelde waarderingsgrondslagen.
Baten worden in de winst- en verliesrekening opgenomen wanneer een vermeerdering van het economisch potentieel, samenhangend met een vermeerdering van een actief of een vermindering van een verlichting, heeft plaatsgevonden, waarvan de omvang betrouwbaar kan worden vastgesteld. Lasten worden verwerkt wanneer een vermindering van het economisch potentieel, samenhangend met een vermindering van een actief of een vermeerdering van een verplichting, heeft plaatsgevonden, waarvan de omvang betrouwbaar kan worden vastgesteld.
Baten worden verantwoord in het jaar waarin de baten zijn gerealiseerd. Lasten worden in aanmerking genomen in het jaar waarin deze voorzienbaar zijn. De overige baten en lasten worden toegerekend aan de verslagperiode waarop deze betrekking hebben.
Baten (waaronder nagekomen budgetaanpassingen) en lasten uit voorgaande jaren die in dit boekjaar zijn geconstateerd, worden aan dit boekjaar toegerekend.</t>
  </si>
  <si>
    <t>De opbrengsten uit dienstverlening worden verantwoord naar rato van de verrichte prestaties, gebaseerd op de verrichte diensten tot aan de balansdatum en in verhouding tot in totaal te verrichten diensten (onder de voorwaarde dat het resultaat betrouwbaar kan worden geschat, dit indien aan de volgende voorwaarden is voldaan: a. het bedrag kan op betrouwbare wijze worden bepaald; b. waarschijnlijke economische voordelen; c. de mate waarin de dienstverlening op de balansdatum is verricht kan op betrouwbare wijze worden bepaald; en d. gemaakte kosten en kosten die nog moeten worden gemaakt kunnen betrouwbaar worden bepaald; als dat niet kan dan opbrengsten slechts verwerken tot het bedrag van de kosten van de dienstverlening). 
De met de opbrengsten samenhangende lasten worden toegerekend aan de periode waarin de baten zijn verantwoord.</t>
  </si>
  <si>
    <t xml:space="preserve">Het kasstroomoverzicht is opgesteld op basis van de indirecte methode.
Betalingen welke voortvloeien uit langlopende leningen worden voor het gedeelte dat betrekking heeft op de rente opgenomen onder de kasstroom uit operationele activiteiten en voor het gedeelte dat betrekking heeft op de aflossing als kasstroom uit financieringsactiviteiten.
</t>
  </si>
  <si>
    <t>Totaal beloning (6 en 7)</t>
  </si>
  <si>
    <t>Totaal bezoldiging in kader van de WNT (8  tm. 10)</t>
  </si>
  <si>
    <t>J. Koning</t>
  </si>
  <si>
    <t>Bestuurder</t>
  </si>
  <si>
    <t>heden</t>
  </si>
  <si>
    <t>n.v.t</t>
  </si>
  <si>
    <t>I</t>
  </si>
  <si>
    <t>Toelichting</t>
  </si>
  <si>
    <t>De Raad van Toezicht heeft conform de Regeling bezoldigingsmaxima topfunctionarissen zorg- en jeugdhulp aan St. Windroos een</t>
  </si>
  <si>
    <t xml:space="preserve">Totaalscore van 7 punten toegekend. De daaruit volgende klasseindeling betreft I, met een bijbehorend bezoldigingsmaximum voor de </t>
  </si>
  <si>
    <t>n.v.t.             n.v.t.            n.v.t.             n.v.t.              n.v.t.</t>
  </si>
  <si>
    <t>Nihil              Nihil              Nihil              Nihil              Nihil</t>
  </si>
  <si>
    <t>I                    I                    I                     I                    I</t>
  </si>
  <si>
    <t xml:space="preserve">Voorzitter RvT        RvT-lid          RvT-lid         RvT-lid          RvT-lid      </t>
  </si>
  <si>
    <t xml:space="preserve">  n.v.t.             n.v.t.             n.v.t.             n.v.t.              n.v.t.</t>
  </si>
  <si>
    <t>25. Wet normering bezoldiging topfunctionarissen publieke en semipublieke sector (WNT)</t>
  </si>
  <si>
    <t>Beoordelingsverklaring</t>
  </si>
  <si>
    <t xml:space="preserve">Uitkeringen in verband met beëindiging van </t>
  </si>
  <si>
    <t>het dienstverband (in €)</t>
  </si>
  <si>
    <t xml:space="preserve">Bruto-inkomen (incl. salaris, vakantiegeld, </t>
  </si>
  <si>
    <t xml:space="preserve"> eindejaarsuitkering en andere vaste toelagen)</t>
  </si>
  <si>
    <t>Jaarverslaggeving 2017</t>
  </si>
  <si>
    <t>De raad van bestuur van Stichting Windroos Foundation heeft de jaarrekening 2017 vastgesteld in de</t>
  </si>
  <si>
    <t>De raad van toezicht van de Stichting Windroos Foundation heeft de jaarrekening 2017 goedgekeurd in de</t>
  </si>
  <si>
    <t>2017</t>
  </si>
  <si>
    <t>De bezoldiging van de bestuurders en gewezen bestuurders van de zorginstelling over het jaar 2017 is als volgt:</t>
  </si>
  <si>
    <t>Bezoldigingsklasse 2017</t>
  </si>
  <si>
    <t>De bezoldiging van de leden van de Raad van Toezicht  over het jaar 2017 is als volgt:</t>
  </si>
  <si>
    <t>De honoraria van de accountant over 2017 zijn als volgt:</t>
  </si>
  <si>
    <t>5.1.10.1  GESEGMENTEERDE RESULTATENREKENING OVER 2017</t>
  </si>
  <si>
    <t>Stand per 1 januari 2017</t>
  </si>
  <si>
    <t>Boekwaarde per 1 januari 2017</t>
  </si>
  <si>
    <t>Stand per 31 december 2017</t>
  </si>
  <si>
    <t>Boekwaarde per 31 december 2017</t>
  </si>
  <si>
    <t>1-jan-2017</t>
  </si>
  <si>
    <t>31-dec-2017</t>
  </si>
  <si>
    <t>Deze jaarrekening heeft betrekking op het boekjaar 2017, dat is geëindigd op balansdatum 31 december 2017.</t>
  </si>
  <si>
    <t>5.1.2 RESULTATENREKENING OVER 2017</t>
  </si>
  <si>
    <t>5.1.1 BALANS PER 31 DECEMBER 2017</t>
  </si>
  <si>
    <t>Jaarrekening 2017</t>
  </si>
  <si>
    <t>Balans per 31 december 2017</t>
  </si>
  <si>
    <t>Resultatenrekening over 2017</t>
  </si>
  <si>
    <t>Kasstroomoverzicht over 2017</t>
  </si>
  <si>
    <t>Toelichting op de balans per 31 december 2017</t>
  </si>
  <si>
    <t>Toelichting op de resultatenrekening over 2017</t>
  </si>
  <si>
    <t>Bezoldiging 2016</t>
  </si>
  <si>
    <t>23-9-2011 - 23-09-2011 - 17-12-2016 - 17-12-2016 - 17-12-2016</t>
  </si>
  <si>
    <t>De bezoldiging van de functionarissen die over 2016 in het kader van de WNT verantwoord worden, is als volgt:</t>
  </si>
  <si>
    <t>Nagekomen kosten controle van de jaarrekening 2016</t>
  </si>
  <si>
    <t>De verkrijgingsprijs van de beursgenoteerde effecten (frequente marktnotering) bedraagt per 31 december 2016 € ... (2014: € ...). Dit is een afwijking van € ... ten opzichte van de verkrijgingsprijs. De invloed op het vermogen en resultaat is als volgt: …………….</t>
  </si>
  <si>
    <t>De extramurale (wijkverpleging) producten PV (Persoonlijke verzorging) en VP (verpleging) worden met ingang van boekjaar 2016 gefinancierd vanuit de Zvw. Onderdeel van de regeling is dat een overschrijding van het landelijke budgetplafond voor GRZ (Geriatrische RevalidatieZorg) zal worden teruggevorderd van de zorginstellingen naar ieders aandeel in de overschrijding (macrobeheersinstrument).
Zorgaanbieders kunnen op basis hiervan een terugbetalingsverplichting opgelegd krijgen in 2017.
Bij het opstellen van de jaarrekening 2016 bestaat nog geen inzicht in de omvang van deze verplichting. NAAM INSTELLING is niet in staat een betrouwbare inschatting te maken van de uit het macrobeheersinstrument voortkomende verplichting en deze te kwantificeren. Als gevolg daarvan is deze verplichting niet tot uitdrukking gebracht in de balans van de stichting per 31 december 2016.
Bovenstaande is in overeenstemming met de betreffende beleidsregel van de NZa met betrekking tot het Macrobeheersmodel geriatrische revalidatiezorg.</t>
  </si>
  <si>
    <t>Schattingswijziging afschrijvingen
Deze toelichting betreft een voorbeeld en dient nog instellingsspecifiek gemaakt te worden.
Als gevolg van de wijzigende bekostiging heeft instelling een nieuwe inschatting gemaakt van de verwachte economische levensduur en de eventuele restwaarde van de panden. Dit heeft er toe geleid dat de afschrijvingstermijn van gebouwen is aangepast van 50 jaar naar .. jaar (en/of rekening houdend met een eventuele restwaarde). Voor delen van de gebouwen die een kortere gebruiksduur hebben wordt ook een kortere termijn gehanteerd (componentenbenadering).
Overeenkomstig de richtlijnen voor de Jaarverslaggeving (RJ 145) worden de hieruit voortvloeiende effecten voor de afschrijvingen verwerkt in de verwachte resterende gebruiksperiode van de betreffende panden.
Als gevolg hiervan zijn de afschrijvingskosten in 2016 met XX toegenomen ten opzichte van de kosten bij ongewijzigde uitgangspunten. Voor de komende jaren is het effect als volgt: van 2017 tot en met 2025 ca. YY, van 2026 tot en met 2035 ca ZZ.</t>
  </si>
  <si>
    <t>De cijfers voor 2016 zijn, waar nodig, geherrubriceerd om vergelijkbaarheid met 2017 mogelijk te maken.</t>
  </si>
  <si>
    <t>Stichting Windroos Foundation heeft voor haar werknemers een toegezegde pensioenregeling. Hiervoor in aanmerking komende werknemers hebben op de pensioengerechtigde leeftijd recht op een pensioen dat is gebaseerd op het gemiddeld verdiende loon berekend over de jaren dat de werknemer pensioen heeft opgebouwd bij Stichiting Windroos Foundation. De verplichtingen, die voortvloeien uit deze rechten van haar personeel, zijn ondergebracht bij het bedrijfstakpensioenfonds Zorg en Welzijn. Stichting Windroos Foundation betaalt hiervoor premies waarvan de helft door de werkgever wordt betaald en de helft door de werknemer. De pensioenrechten worden jaarlijks geïndexeerd, indien en voor zover de dekkingsgraad van het pensioenfonds (het vermogen van het pensioenfonds gedeeld door haar financiële verplichtingen) dit toelaat. Sinds 2016 gelden nieuwe, strengere, regels voor pensioenfondsen. Daarbij behoort ook een nieuwe berekening van de dekkingsgraad. De 'nieuwe' dekkingsgraad is het gemiddelde van de laatste twaalf dekkingsgraden. Door een gemiddelde te gebruiken, zal de dekkingsgraad nu minder sterk schommelen. In december 2017 bedroeg de dekkingsgraad 98,6%. Het vereiste niveau van de dekkingsgraad is 124%. Het pensioenfonds verwacht volgens het herstelplan binnen 10 jaar (2026) hieraan te kunnen voldoen en voorziet geen noodzaak voor de aangesloten instellingen om extra stortingen te verrichten of om bijzondere premieverhogingen door te voeren. Stichiting Windroos Foundation heeft geen verplichting tot het voldoen van aanvullende bijdragen in geval van een tekort bij het pensioenfonds, anders dan het effect van hogere toekomstige premies. Stichting Windroos Foundation heeft daarom alleen de verschuldigde premies tot en met het einde van het boekjaar in de jaarrekening verantwoord.</t>
  </si>
  <si>
    <t>Raad van Bestuur van € 99.000. Dit maximum wordt niet overschreden door de Raad van Bestuur.</t>
  </si>
  <si>
    <t>RvT</t>
  </si>
  <si>
    <t>LvT</t>
  </si>
  <si>
    <t>Het bijbehorende bezoldigingsmaximum voor de voorzitten van de Raad van Toezicht bedraagt € 14.850 en voor de overige leden van de</t>
  </si>
  <si>
    <t>Raad van Toezicht € 9.900. Deze maxima worden niet overschreden</t>
  </si>
  <si>
    <t xml:space="preserve">    heden           heden            heden       10-01-2018        heden  </t>
  </si>
  <si>
    <t>Er is een bankgarantie gesteld van € 6.613.</t>
  </si>
  <si>
    <r>
      <rPr>
        <b/>
        <sz val="10"/>
        <rFont val="Arial"/>
        <family val="2"/>
      </rPr>
      <t>Huurverplichtingen</t>
    </r>
    <r>
      <rPr>
        <sz val="10"/>
        <rFont val="Arial"/>
        <family val="2"/>
      </rPr>
      <t xml:space="preserve">
Het jaarlijks bedrag van met derden aangegane huurverplichtingen van onroerende zaken bedraagt voor het komende jaar € 31.912, voor de komende 5 jaar € 34.384. De resterende looptijd van de 2 huurcontracten bedraagt 1 en 13 maand(en).</t>
    </r>
  </si>
  <si>
    <t>20 april 2018</t>
  </si>
  <si>
    <t>vergadering van 20 april 2018.</t>
  </si>
  <si>
    <t>Bezoldiging 2017</t>
  </si>
  <si>
    <r>
      <t>Kredietrisico</t>
    </r>
    <r>
      <rPr>
        <sz val="10"/>
        <rFont val="Arial"/>
        <family val="2"/>
      </rPr>
      <t xml:space="preserve">
De vorderingen uit hoofde van handelsdebiteuren zijn voor circa 73% geconcentreerd bij drie grote gemeentes. Het maximale bedrag aan kredietrisico bedraagt EUR 67.529.
</t>
    </r>
    <r>
      <rPr>
        <b/>
        <sz val="10"/>
        <rFont val="Arial"/>
        <family val="2"/>
      </rPr>
      <t>Reële waarde</t>
    </r>
    <r>
      <rPr>
        <sz val="10"/>
        <rFont val="Arial"/>
        <family val="2"/>
      </rPr>
      <t xml:space="preserve">
De reële waarde van de meeste in de balans verantwoorde financiële instrumenten, waaronder vorderingen, effecten, liquide middelen en kortlopende schulden, benadert de boekwaarde ervan.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</si>
</sst>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4" formatCode="_ &quot;€&quot;\ * #,##0.00_ ;_ &quot;€&quot;\ * \-#,##0.00_ ;_ &quot;€&quot;\ * &quot;-&quot;??_ ;_ @_ "/>
    <numFmt numFmtId="164" formatCode="_-* #,##0.00_-;_-* #,##0.00\-;_-* &quot;-&quot;??_-;_-@_-"/>
    <numFmt numFmtId="165" formatCode="&quot;ƒ&quot;\ #,##0_-;&quot;ƒ&quot;\ #,##0\-"/>
    <numFmt numFmtId="166" formatCode="#,##0.000"/>
    <numFmt numFmtId="167" formatCode="0.0%"/>
    <numFmt numFmtId="168" formatCode="0.000"/>
    <numFmt numFmtId="169" formatCode="[$€]\ #,##0.00_-;[$€]\ #,##0.00\-"/>
    <numFmt numFmtId="170" formatCode="_-* #,##0_-;_-* #,##0\-;_-* &quot;-&quot;??_-;_-@_-"/>
    <numFmt numFmtId="171" formatCode="_-* #,##0.000_-;_-* #,##0.000\-;_-* &quot;-&quot;??_-;_-@_-"/>
    <numFmt numFmtId="172" formatCode="[$-413]d/mmm/yy;@"/>
    <numFmt numFmtId="173" formatCode="_ * #,##0.00_ ;_ * \-#,##0.00_ ;_ * &quot;-&quot;_ ;_ @_ "/>
    <numFmt numFmtId="174" formatCode="_ * #,##0.0000_ ;_ * \-#,##0.0000_ ;_ * &quot;-&quot;_ ;_ @_ "/>
    <numFmt numFmtId="175" formatCode="_ * #,##0.00000_ ;_ * \-#,##0.00000_ ;_ * &quot;-&quot;_ ;_ @_ "/>
  </numFmts>
  <fonts count="48" x14ac:knownFonts="1">
    <font>
      <sz val="10"/>
      <name val="Arial"/>
    </font>
    <font>
      <b/>
      <sz val="18"/>
      <name val="Arial"/>
      <family val="2"/>
    </font>
    <font>
      <b/>
      <sz val="12"/>
      <name val="Arial"/>
      <family val="2"/>
    </font>
    <font>
      <b/>
      <sz val="10"/>
      <name val="Arial"/>
      <family val="2"/>
    </font>
    <font>
      <i/>
      <sz val="10"/>
      <name val="Arial"/>
      <family val="2"/>
    </font>
    <font>
      <b/>
      <i/>
      <sz val="10"/>
      <name val="Arial"/>
      <family val="2"/>
    </font>
    <font>
      <b/>
      <sz val="10"/>
      <name val="Arial"/>
      <family val="2"/>
    </font>
    <font>
      <i/>
      <sz val="10"/>
      <name val="Arial"/>
      <family val="2"/>
    </font>
    <font>
      <b/>
      <i/>
      <sz val="10"/>
      <name val="Arial"/>
      <family val="2"/>
    </font>
    <font>
      <sz val="10"/>
      <name val="Arial"/>
      <family val="2"/>
    </font>
    <font>
      <i/>
      <u/>
      <sz val="10"/>
      <name val="Arial"/>
      <family val="2"/>
    </font>
    <font>
      <sz val="10"/>
      <color indexed="10"/>
      <name val="Arial"/>
      <family val="2"/>
    </font>
    <font>
      <sz val="10"/>
      <color indexed="17"/>
      <name val="Arial"/>
      <family val="2"/>
    </font>
    <font>
      <b/>
      <sz val="8"/>
      <name val="Arial"/>
      <family val="2"/>
    </font>
    <font>
      <b/>
      <sz val="10"/>
      <color indexed="10"/>
      <name val="Arial"/>
      <family val="2"/>
    </font>
    <font>
      <sz val="10"/>
      <name val="Arial"/>
      <family val="2"/>
    </font>
    <font>
      <sz val="10"/>
      <color indexed="10"/>
      <name val="Arial"/>
      <family val="2"/>
    </font>
    <font>
      <b/>
      <sz val="11"/>
      <name val="Arial"/>
      <family val="2"/>
    </font>
    <font>
      <sz val="11"/>
      <name val="Arial"/>
      <family val="2"/>
    </font>
    <font>
      <sz val="11"/>
      <name val="Times New Roman"/>
      <family val="1"/>
    </font>
    <font>
      <sz val="10"/>
      <color indexed="8"/>
      <name val="Arial"/>
      <family val="2"/>
    </font>
    <font>
      <sz val="8"/>
      <name val="Arial"/>
      <family val="2"/>
    </font>
    <font>
      <b/>
      <sz val="30"/>
      <name val="Arial"/>
      <family val="2"/>
    </font>
    <font>
      <sz val="30"/>
      <name val="Arial"/>
      <family val="2"/>
    </font>
    <font>
      <b/>
      <sz val="16"/>
      <name val="Arial"/>
      <family val="2"/>
    </font>
    <font>
      <sz val="12"/>
      <name val="Times New Roman"/>
      <family val="1"/>
    </font>
    <font>
      <sz val="8"/>
      <color indexed="81"/>
      <name val="Tahoma"/>
      <family val="2"/>
    </font>
    <font>
      <b/>
      <sz val="10"/>
      <color indexed="81"/>
      <name val="Arial"/>
      <family val="2"/>
    </font>
    <font>
      <sz val="10"/>
      <color indexed="81"/>
      <name val="Arial"/>
      <family val="2"/>
    </font>
    <font>
      <b/>
      <sz val="10"/>
      <color indexed="8"/>
      <name val="Arial"/>
      <family val="2"/>
    </font>
    <font>
      <b/>
      <sz val="25"/>
      <name val="Arial"/>
      <family val="2"/>
    </font>
    <font>
      <b/>
      <sz val="8"/>
      <color indexed="81"/>
      <name val="Tahoma"/>
      <family val="2"/>
    </font>
    <font>
      <sz val="10"/>
      <color indexed="81"/>
      <name val="Tahoma"/>
      <family val="2"/>
    </font>
    <font>
      <b/>
      <sz val="10"/>
      <color indexed="81"/>
      <name val="Tahoma"/>
      <family val="2"/>
    </font>
    <font>
      <i/>
      <sz val="10"/>
      <color indexed="81"/>
      <name val="Arial"/>
      <family val="2"/>
    </font>
    <font>
      <b/>
      <sz val="10"/>
      <name val="Arial"/>
      <family val="2"/>
    </font>
    <font>
      <sz val="10"/>
      <name val="Arial"/>
      <family val="2"/>
    </font>
    <font>
      <b/>
      <sz val="10"/>
      <name val="Arial"/>
      <family val="2"/>
    </font>
    <font>
      <b/>
      <i/>
      <sz val="10"/>
      <name val="Arial"/>
      <family val="2"/>
    </font>
    <font>
      <sz val="12"/>
      <name val="Arial"/>
      <family val="2"/>
    </font>
    <font>
      <sz val="10"/>
      <color rgb="FFFF0000"/>
      <name val="Arial"/>
      <family val="2"/>
    </font>
    <font>
      <sz val="11"/>
      <color rgb="FF006100"/>
      <name val="Calibri"/>
      <family val="2"/>
      <scheme val="minor"/>
    </font>
    <font>
      <sz val="10"/>
      <name val="Arial"/>
      <family val="2"/>
    </font>
    <font>
      <sz val="9"/>
      <color indexed="81"/>
      <name val="Tahoma"/>
      <family val="2"/>
    </font>
    <font>
      <b/>
      <sz val="9"/>
      <color indexed="81"/>
      <name val="Tahoma"/>
      <family val="2"/>
    </font>
    <font>
      <sz val="10"/>
      <color rgb="FF000000"/>
      <name val="Calibri"/>
      <family val="2"/>
    </font>
    <font>
      <sz val="10"/>
      <name val="Calibri"/>
      <family val="2"/>
      <scheme val="minor"/>
    </font>
    <font>
      <sz val="12"/>
      <color theme="1"/>
      <name val="Times New Roman"/>
      <family val="1"/>
    </font>
  </fonts>
  <fills count="4">
    <fill>
      <patternFill patternType="none"/>
    </fill>
    <fill>
      <patternFill patternType="gray125"/>
    </fill>
    <fill>
      <patternFill patternType="solid">
        <fgColor rgb="FFC6EFCE"/>
      </patternFill>
    </fill>
    <fill>
      <patternFill patternType="solid">
        <fgColor theme="2"/>
        <bgColor indexed="64"/>
      </patternFill>
    </fill>
  </fills>
  <borders count="17">
    <border>
      <left/>
      <right/>
      <top/>
      <bottom/>
      <diagonal/>
    </border>
    <border>
      <left/>
      <right/>
      <top style="double">
        <color indexed="0"/>
      </top>
      <bottom/>
      <diagonal/>
    </border>
    <border>
      <left/>
      <right/>
      <top/>
      <bottom style="thin">
        <color indexed="0"/>
      </bottom>
      <diagonal/>
    </border>
    <border>
      <left/>
      <right/>
      <top style="thin">
        <color indexed="0"/>
      </top>
      <bottom style="double">
        <color indexed="0"/>
      </bottom>
      <diagonal/>
    </border>
    <border>
      <left/>
      <right/>
      <top/>
      <bottom style="thin">
        <color auto="1"/>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double">
        <color auto="1"/>
      </bottom>
      <diagonal/>
    </border>
  </borders>
  <cellStyleXfs count="22">
    <xf numFmtId="0" fontId="0" fillId="0" borderId="0">
      <alignment vertical="top"/>
    </xf>
    <xf numFmtId="164" fontId="15" fillId="0" borderId="0" applyFont="0" applyFill="0" applyBorder="0" applyAlignment="0" applyProtection="0"/>
    <xf numFmtId="14" fontId="15" fillId="0" borderId="0" applyFont="0" applyFill="0" applyBorder="0" applyAlignment="0" applyProtection="0"/>
    <xf numFmtId="169" fontId="15" fillId="0" borderId="0" applyFont="0" applyFill="0" applyBorder="0" applyAlignment="0" applyProtection="0">
      <alignment vertical="top"/>
    </xf>
    <xf numFmtId="4" fontId="15" fillId="0" borderId="0" applyFont="0" applyFill="0" applyBorder="0" applyAlignment="0" applyProtection="0"/>
    <xf numFmtId="3" fontId="15"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3" fontId="25" fillId="0" borderId="0"/>
    <xf numFmtId="0" fontId="15" fillId="0" borderId="0"/>
    <xf numFmtId="10" fontId="15" fillId="0" borderId="0" applyFont="0" applyFill="0" applyBorder="0" applyAlignment="0" applyProtection="0"/>
    <xf numFmtId="0" fontId="15" fillId="0" borderId="1" applyNumberFormat="0" applyFont="0" applyBorder="0" applyAlignment="0" applyProtection="0"/>
    <xf numFmtId="165" fontId="15" fillId="0" borderId="0" applyFont="0" applyFill="0" applyBorder="0" applyAlignment="0" applyProtection="0"/>
    <xf numFmtId="2" fontId="15" fillId="0" borderId="0" applyFont="0" applyFill="0" applyBorder="0" applyAlignment="0" applyProtection="0"/>
    <xf numFmtId="4" fontId="36" fillId="0" borderId="0" applyFont="0" applyFill="0" applyBorder="0" applyAlignment="0" applyProtection="0"/>
    <xf numFmtId="4" fontId="9" fillId="0" borderId="0" applyFont="0" applyFill="0" applyBorder="0" applyAlignment="0" applyProtection="0"/>
    <xf numFmtId="10" fontId="9" fillId="0" borderId="0" applyFont="0" applyFill="0" applyBorder="0" applyAlignment="0" applyProtection="0"/>
    <xf numFmtId="4" fontId="9" fillId="0" borderId="0" applyFont="0" applyFill="0" applyBorder="0" applyAlignment="0" applyProtection="0"/>
    <xf numFmtId="0" fontId="9" fillId="0" borderId="0">
      <alignment vertical="top"/>
    </xf>
    <xf numFmtId="10" fontId="9" fillId="0" borderId="0" applyFont="0" applyFill="0" applyBorder="0" applyAlignment="0" applyProtection="0"/>
    <xf numFmtId="0" fontId="41" fillId="2" borderId="0" applyNumberFormat="0" applyBorder="0" applyAlignment="0" applyProtection="0"/>
    <xf numFmtId="44" fontId="42" fillId="0" borderId="0" applyFont="0" applyFill="0" applyBorder="0" applyAlignment="0" applyProtection="0"/>
  </cellStyleXfs>
  <cellXfs count="657">
    <xf numFmtId="0" fontId="0" fillId="0" borderId="0" xfId="0" applyAlignment="1"/>
    <xf numFmtId="0" fontId="3" fillId="0" borderId="0" xfId="0" applyFont="1" applyBorder="1" applyAlignment="1"/>
    <xf numFmtId="0" fontId="0" fillId="0" borderId="0" xfId="0" applyFont="1" applyAlignment="1">
      <alignment horizontal="left"/>
    </xf>
    <xf numFmtId="0" fontId="3" fillId="0" borderId="0" xfId="0" applyFont="1" applyBorder="1" applyAlignment="1">
      <alignment horizontal="left"/>
    </xf>
    <xf numFmtId="0" fontId="0" fillId="0" borderId="2" xfId="0" applyFill="1" applyBorder="1" applyAlignment="1"/>
    <xf numFmtId="0" fontId="3" fillId="0" borderId="2" xfId="0" applyFont="1" applyFill="1" applyBorder="1" applyAlignment="1"/>
    <xf numFmtId="0" fontId="3" fillId="0" borderId="2" xfId="0" applyFont="1" applyFill="1" applyBorder="1" applyAlignment="1">
      <alignment horizontal="left"/>
    </xf>
    <xf numFmtId="0" fontId="0" fillId="0" borderId="0" xfId="0" applyFont="1" applyAlignment="1">
      <alignment horizontal="right"/>
    </xf>
    <xf numFmtId="0" fontId="4" fillId="0" borderId="0" xfId="0" applyFont="1" applyBorder="1" applyAlignment="1"/>
    <xf numFmtId="0" fontId="5" fillId="0" borderId="0" xfId="0" applyFont="1" applyBorder="1" applyAlignment="1"/>
    <xf numFmtId="3" fontId="0" fillId="0" borderId="0" xfId="0" applyNumberFormat="1" applyAlignment="1"/>
    <xf numFmtId="3" fontId="0" fillId="0" borderId="3" xfId="0" applyNumberFormat="1" applyFill="1" applyBorder="1" applyAlignment="1"/>
    <xf numFmtId="0" fontId="3" fillId="0" borderId="2" xfId="0" applyFont="1" applyFill="1" applyBorder="1" applyAlignment="1">
      <alignment horizontal="right"/>
    </xf>
    <xf numFmtId="0" fontId="6" fillId="0" borderId="0" xfId="0" applyFont="1" applyAlignment="1"/>
    <xf numFmtId="0" fontId="0" fillId="0" borderId="0" xfId="0" applyBorder="1" applyAlignment="1"/>
    <xf numFmtId="0" fontId="0" fillId="0" borderId="0" xfId="0" applyFill="1" applyBorder="1" applyAlignment="1"/>
    <xf numFmtId="0" fontId="0" fillId="0" borderId="0" xfId="0" applyAlignment="1">
      <alignment horizontal="left"/>
    </xf>
    <xf numFmtId="0" fontId="0" fillId="0" borderId="0" xfId="0" quotePrefix="1" applyAlignment="1"/>
    <xf numFmtId="0" fontId="7" fillId="0" borderId="0" xfId="0" applyFont="1" applyAlignment="1"/>
    <xf numFmtId="167" fontId="0" fillId="0" borderId="0" xfId="0" applyNumberFormat="1" applyAlignment="1"/>
    <xf numFmtId="3" fontId="0" fillId="0" borderId="0" xfId="0" applyNumberFormat="1" applyBorder="1" applyAlignment="1"/>
    <xf numFmtId="0" fontId="0" fillId="0" borderId="0" xfId="0" applyAlignment="1">
      <alignment horizontal="center"/>
    </xf>
    <xf numFmtId="3" fontId="0" fillId="0" borderId="0" xfId="0" quotePrefix="1" applyNumberFormat="1" applyAlignment="1"/>
    <xf numFmtId="0" fontId="3" fillId="0" borderId="0" xfId="0" applyFont="1" applyBorder="1" applyAlignment="1" applyProtection="1">
      <alignment horizontal="center"/>
      <protection locked="0"/>
    </xf>
    <xf numFmtId="0" fontId="6" fillId="0" borderId="0" xfId="0" applyFont="1" applyAlignment="1">
      <alignment horizontal="center"/>
    </xf>
    <xf numFmtId="168" fontId="0" fillId="0" borderId="0" xfId="0" applyNumberFormat="1" applyAlignment="1">
      <alignment horizontal="center"/>
    </xf>
    <xf numFmtId="3" fontId="0" fillId="0" borderId="5" xfId="0" applyNumberFormat="1" applyBorder="1" applyAlignment="1"/>
    <xf numFmtId="0" fontId="0" fillId="0" borderId="0" xfId="0" applyAlignment="1">
      <alignment horizontal="right"/>
    </xf>
    <xf numFmtId="3" fontId="0" fillId="0" borderId="0" xfId="0" applyNumberFormat="1" applyFill="1" applyBorder="1" applyAlignment="1"/>
    <xf numFmtId="0" fontId="3" fillId="0" borderId="0" xfId="0" applyFont="1" applyFill="1" applyBorder="1" applyAlignment="1">
      <alignment horizontal="left"/>
    </xf>
    <xf numFmtId="0" fontId="3" fillId="0" borderId="4" xfId="0" applyFont="1" applyFill="1" applyBorder="1" applyAlignment="1">
      <alignment horizontal="left"/>
    </xf>
    <xf numFmtId="0" fontId="0" fillId="0" borderId="4" xfId="0" applyFill="1" applyBorder="1" applyAlignment="1"/>
    <xf numFmtId="0" fontId="9" fillId="0" borderId="0" xfId="0" applyFont="1" applyBorder="1" applyAlignment="1"/>
    <xf numFmtId="4" fontId="0" fillId="0" borderId="0" xfId="0" applyNumberFormat="1" applyAlignment="1"/>
    <xf numFmtId="3" fontId="9" fillId="0" borderId="0" xfId="0" applyNumberFormat="1" applyFont="1" applyAlignment="1"/>
    <xf numFmtId="0" fontId="9"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3" fontId="12" fillId="0" borderId="0" xfId="0" applyNumberFormat="1" applyFont="1" applyAlignment="1"/>
    <xf numFmtId="3" fontId="0" fillId="0" borderId="5" xfId="0" applyNumberFormat="1" applyFill="1" applyBorder="1" applyAlignment="1"/>
    <xf numFmtId="0" fontId="7" fillId="0" borderId="0" xfId="0" applyFont="1" applyFill="1" applyBorder="1" applyAlignment="1"/>
    <xf numFmtId="0" fontId="7" fillId="0" borderId="0" xfId="0" applyFont="1" applyBorder="1" applyAlignment="1"/>
    <xf numFmtId="166" fontId="0" fillId="0" borderId="0" xfId="0" applyNumberFormat="1" applyAlignment="1"/>
    <xf numFmtId="3" fontId="0" fillId="0" borderId="0" xfId="0" applyNumberFormat="1" applyFill="1" applyAlignment="1"/>
    <xf numFmtId="0" fontId="0" fillId="0" borderId="0" xfId="0" applyFill="1" applyAlignment="1"/>
    <xf numFmtId="1" fontId="0" fillId="0" borderId="0" xfId="0" applyNumberFormat="1" applyAlignment="1"/>
    <xf numFmtId="0" fontId="3" fillId="0" borderId="0" xfId="0" applyFont="1" applyFill="1" applyBorder="1" applyAlignment="1">
      <alignment horizontal="center"/>
    </xf>
    <xf numFmtId="0" fontId="6" fillId="0" borderId="0" xfId="0" applyFont="1" applyBorder="1" applyAlignment="1"/>
    <xf numFmtId="0" fontId="14" fillId="0" borderId="0" xfId="0" applyFont="1" applyAlignment="1"/>
    <xf numFmtId="3" fontId="13" fillId="0" borderId="0" xfId="0" applyNumberFormat="1" applyFont="1" applyAlignment="1"/>
    <xf numFmtId="0" fontId="0" fillId="0" borderId="0" xfId="0" applyBorder="1" applyAlignment="1">
      <alignment horizontal="center"/>
    </xf>
    <xf numFmtId="167" fontId="0" fillId="0" borderId="0" xfId="10" applyNumberFormat="1" applyFont="1"/>
    <xf numFmtId="3" fontId="16" fillId="0" borderId="0" xfId="0" applyNumberFormat="1" applyFont="1" applyAlignment="1"/>
    <xf numFmtId="3" fontId="15" fillId="0" borderId="0" xfId="0" applyNumberFormat="1" applyFont="1" applyAlignment="1"/>
    <xf numFmtId="0" fontId="16" fillId="0" borderId="0" xfId="0" applyFont="1" applyAlignment="1"/>
    <xf numFmtId="3" fontId="15" fillId="0" borderId="2" xfId="0" applyNumberFormat="1" applyFont="1" applyFill="1" applyBorder="1" applyAlignment="1"/>
    <xf numFmtId="3" fontId="16" fillId="0" borderId="0" xfId="0" applyNumberFormat="1" applyFont="1" applyBorder="1" applyAlignment="1"/>
    <xf numFmtId="3" fontId="15" fillId="0" borderId="4" xfId="0" applyNumberFormat="1" applyFont="1" applyBorder="1" applyAlignment="1"/>
    <xf numFmtId="0" fontId="8" fillId="0" borderId="0" xfId="0" applyFont="1" applyAlignment="1"/>
    <xf numFmtId="3" fontId="0" fillId="0" borderId="0" xfId="0" applyNumberFormat="1" applyBorder="1">
      <alignment vertical="top"/>
    </xf>
    <xf numFmtId="3" fontId="15" fillId="0" borderId="3" xfId="0" applyNumberFormat="1" applyFont="1" applyFill="1" applyBorder="1" applyAlignment="1"/>
    <xf numFmtId="3" fontId="0" fillId="0" borderId="0" xfId="4" applyNumberFormat="1" applyFont="1"/>
    <xf numFmtId="0" fontId="15" fillId="0" borderId="0" xfId="0" applyFont="1" applyAlignment="1"/>
    <xf numFmtId="3" fontId="14" fillId="0" borderId="0" xfId="0" applyNumberFormat="1" applyFont="1" applyAlignment="1"/>
    <xf numFmtId="0" fontId="9" fillId="0" borderId="0" xfId="0" applyFont="1" applyFill="1" applyBorder="1" applyAlignment="1"/>
    <xf numFmtId="0" fontId="6" fillId="0" borderId="0" xfId="0" applyFont="1" applyBorder="1" applyAlignment="1">
      <alignment horizontal="center"/>
    </xf>
    <xf numFmtId="3" fontId="0" fillId="0" borderId="0" xfId="4" applyNumberFormat="1" applyFont="1"/>
    <xf numFmtId="0" fontId="17" fillId="0" borderId="0" xfId="0" applyFont="1" applyAlignment="1"/>
    <xf numFmtId="0" fontId="18" fillId="0" borderId="0" xfId="0" applyFont="1" applyAlignment="1"/>
    <xf numFmtId="0" fontId="19" fillId="0" borderId="0" xfId="0" applyFont="1" applyAlignment="1">
      <alignment horizontal="left" indent="3"/>
    </xf>
    <xf numFmtId="17" fontId="18" fillId="0" borderId="0" xfId="0" applyNumberFormat="1" applyFont="1" applyAlignment="1"/>
    <xf numFmtId="0" fontId="20" fillId="0" borderId="0" xfId="0" applyFont="1" applyAlignment="1"/>
    <xf numFmtId="0" fontId="0" fillId="0" borderId="0" xfId="0">
      <alignment vertical="top"/>
    </xf>
    <xf numFmtId="0" fontId="0" fillId="0" borderId="4" xfId="0" applyBorder="1" applyAlignment="1"/>
    <xf numFmtId="0" fontId="9" fillId="0" borderId="0" xfId="0" applyFont="1">
      <alignment vertical="top"/>
    </xf>
    <xf numFmtId="0" fontId="6" fillId="0" borderId="0" xfId="0" applyFont="1" applyAlignment="1">
      <alignment horizontal="right"/>
    </xf>
    <xf numFmtId="0" fontId="6" fillId="0" borderId="2" xfId="0" applyFont="1" applyFill="1" applyBorder="1" applyAlignment="1">
      <alignment horizontal="right"/>
    </xf>
    <xf numFmtId="0" fontId="3" fillId="0" borderId="0" xfId="0" applyFont="1" applyBorder="1" applyAlignment="1">
      <alignment horizontal="right"/>
    </xf>
    <xf numFmtId="3" fontId="0" fillId="0" borderId="0" xfId="0" applyNumberFormat="1" applyBorder="1" applyAlignment="1">
      <alignment horizontal="right"/>
    </xf>
    <xf numFmtId="0" fontId="3" fillId="0" borderId="2" xfId="0" quotePrefix="1" applyFont="1" applyFill="1" applyBorder="1" applyAlignment="1">
      <alignment horizontal="right"/>
    </xf>
    <xf numFmtId="0" fontId="3" fillId="0" borderId="0" xfId="0" applyFont="1" applyFill="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3" fontId="0" fillId="0" borderId="0" xfId="0" applyNumberFormat="1" applyAlignment="1">
      <alignment horizontal="right"/>
    </xf>
    <xf numFmtId="3" fontId="3" fillId="0" borderId="0" xfId="0" applyNumberFormat="1" applyFont="1" applyBorder="1" applyAlignment="1">
      <alignment horizontal="right"/>
    </xf>
    <xf numFmtId="3" fontId="3" fillId="0" borderId="2" xfId="0" applyNumberFormat="1" applyFont="1" applyFill="1" applyBorder="1" applyAlignment="1">
      <alignment horizontal="right"/>
    </xf>
    <xf numFmtId="0" fontId="22" fillId="0" borderId="0" xfId="0" applyFont="1" applyBorder="1" applyAlignment="1">
      <alignment horizontal="center" vertical="center"/>
    </xf>
    <xf numFmtId="0" fontId="23" fillId="0" borderId="0" xfId="0" applyFont="1" applyAlignment="1"/>
    <xf numFmtId="170" fontId="6" fillId="0" borderId="0" xfId="1" applyNumberFormat="1" applyFont="1" applyFill="1" applyProtection="1">
      <protection locked="0"/>
    </xf>
    <xf numFmtId="170" fontId="9" fillId="0" borderId="0" xfId="1" applyNumberFormat="1" applyFont="1" applyFill="1" applyProtection="1">
      <protection locked="0"/>
    </xf>
    <xf numFmtId="171" fontId="9" fillId="0" borderId="0" xfId="1" applyNumberFormat="1" applyFont="1" applyFill="1" applyProtection="1">
      <protection locked="0"/>
    </xf>
    <xf numFmtId="49" fontId="9" fillId="0" borderId="0" xfId="1" applyNumberFormat="1" applyFont="1" applyFill="1" applyProtection="1">
      <protection locked="0"/>
    </xf>
    <xf numFmtId="170" fontId="7" fillId="0" borderId="0" xfId="1" applyNumberFormat="1" applyFont="1" applyFill="1" applyAlignment="1" applyProtection="1">
      <alignment horizontal="right"/>
      <protection locked="0"/>
    </xf>
    <xf numFmtId="171" fontId="7" fillId="0" borderId="0" xfId="1" applyNumberFormat="1" applyFont="1" applyFill="1" applyAlignment="1" applyProtection="1">
      <alignment horizontal="right"/>
      <protection locked="0"/>
    </xf>
    <xf numFmtId="49" fontId="7" fillId="0" borderId="0" xfId="1" applyNumberFormat="1" applyFont="1" applyFill="1" applyAlignment="1" applyProtection="1">
      <alignment horizontal="right"/>
      <protection locked="0"/>
    </xf>
    <xf numFmtId="0" fontId="24" fillId="0" borderId="0" xfId="0" applyFont="1" applyAlignment="1"/>
    <xf numFmtId="3" fontId="15" fillId="0" borderId="0" xfId="0" applyNumberFormat="1" applyFont="1" applyFill="1" applyAlignment="1"/>
    <xf numFmtId="0" fontId="6" fillId="0" borderId="6" xfId="9" applyFont="1" applyFill="1" applyBorder="1" applyAlignment="1" applyProtection="1">
      <alignment horizontal="center" vertical="center" wrapText="1"/>
    </xf>
    <xf numFmtId="3" fontId="9" fillId="0" borderId="6" xfId="8" applyNumberFormat="1" applyFont="1" applyFill="1" applyBorder="1" applyAlignment="1" applyProtection="1">
      <alignment horizontal="center" wrapText="1"/>
    </xf>
    <xf numFmtId="0" fontId="6" fillId="0" borderId="2" xfId="0" applyFont="1" applyFill="1" applyBorder="1" applyAlignment="1">
      <alignment horizontal="left"/>
    </xf>
    <xf numFmtId="0" fontId="9" fillId="0" borderId="2" xfId="0" applyFont="1" applyFill="1" applyBorder="1" applyAlignment="1"/>
    <xf numFmtId="0" fontId="6" fillId="0" borderId="8" xfId="9" applyFont="1" applyFill="1" applyBorder="1" applyAlignment="1" applyProtection="1">
      <alignment horizontal="center" vertical="center" wrapText="1"/>
    </xf>
    <xf numFmtId="0" fontId="9" fillId="0" borderId="6" xfId="9" applyNumberFormat="1" applyFont="1" applyFill="1" applyBorder="1" applyAlignment="1" applyProtection="1">
      <alignment horizontal="center"/>
      <protection locked="0"/>
    </xf>
    <xf numFmtId="0" fontId="15" fillId="0" borderId="2" xfId="0" applyFont="1" applyFill="1" applyBorder="1" applyAlignment="1"/>
    <xf numFmtId="3" fontId="15" fillId="0" borderId="0" xfId="0" applyNumberFormat="1" applyFont="1" applyAlignment="1">
      <alignment horizontal="right"/>
    </xf>
    <xf numFmtId="0" fontId="3" fillId="0" borderId="0" xfId="0" applyFont="1" applyAlignment="1"/>
    <xf numFmtId="167" fontId="15" fillId="0" borderId="0" xfId="10" applyNumberFormat="1" applyFont="1" applyAlignment="1">
      <alignment horizontal="right"/>
    </xf>
    <xf numFmtId="167" fontId="15" fillId="0" borderId="0" xfId="0" applyNumberFormat="1" applyFont="1" applyAlignment="1"/>
    <xf numFmtId="3" fontId="15" fillId="0" borderId="0" xfId="0" applyNumberFormat="1" applyFont="1" applyAlignment="1">
      <alignment horizontal="left"/>
    </xf>
    <xf numFmtId="3" fontId="15" fillId="0" borderId="0" xfId="0" applyNumberFormat="1" applyFont="1" applyBorder="1" applyAlignment="1" applyProtection="1">
      <protection locked="0"/>
    </xf>
    <xf numFmtId="3" fontId="9" fillId="0" borderId="0" xfId="4" applyNumberFormat="1" applyFont="1" applyFill="1" applyBorder="1" applyAlignment="1" applyProtection="1">
      <alignment horizontal="right"/>
      <protection locked="0"/>
    </xf>
    <xf numFmtId="3" fontId="9" fillId="0" borderId="4" xfId="4" applyNumberFormat="1" applyFont="1" applyFill="1" applyBorder="1" applyAlignment="1" applyProtection="1">
      <alignment horizontal="right"/>
      <protection locked="0"/>
    </xf>
    <xf numFmtId="15" fontId="3" fillId="0" borderId="2" xfId="0" applyNumberFormat="1" applyFont="1" applyFill="1" applyBorder="1" applyAlignment="1">
      <alignment horizontal="right"/>
    </xf>
    <xf numFmtId="15" fontId="3" fillId="0" borderId="2" xfId="0" quotePrefix="1" applyNumberFormat="1" applyFont="1" applyFill="1" applyBorder="1" applyAlignment="1">
      <alignment horizontal="right"/>
    </xf>
    <xf numFmtId="3" fontId="0" fillId="0" borderId="4" xfId="0" applyNumberFormat="1" applyFill="1" applyBorder="1" applyAlignment="1"/>
    <xf numFmtId="0" fontId="1" fillId="0" borderId="0" xfId="0" applyFont="1" applyBorder="1" applyAlignment="1">
      <alignment horizontal="center" vertical="center"/>
    </xf>
    <xf numFmtId="0" fontId="9" fillId="0" borderId="0" xfId="0" applyFont="1" applyAlignment="1">
      <alignment vertical="top" wrapText="1"/>
    </xf>
    <xf numFmtId="0" fontId="0" fillId="0" borderId="0" xfId="0" quotePrefix="1" applyAlignment="1">
      <alignment wrapText="1"/>
    </xf>
    <xf numFmtId="0" fontId="3" fillId="0" borderId="0" xfId="0" applyFont="1" applyBorder="1" applyAlignment="1">
      <alignment wrapText="1"/>
    </xf>
    <xf numFmtId="167" fontId="15" fillId="0" borderId="0" xfId="10" applyNumberFormat="1" applyFont="1"/>
    <xf numFmtId="0" fontId="9" fillId="0" borderId="0" xfId="0" applyFont="1" applyFill="1" applyAlignment="1"/>
    <xf numFmtId="0" fontId="9" fillId="0" borderId="0" xfId="0" applyFont="1" applyFill="1">
      <alignment vertical="top"/>
    </xf>
    <xf numFmtId="0" fontId="6" fillId="0" borderId="0" xfId="0" applyFont="1" applyFill="1" applyAlignment="1"/>
    <xf numFmtId="10" fontId="9" fillId="0" borderId="0" xfId="10" applyFont="1" applyFill="1" applyAlignment="1">
      <alignment vertical="top"/>
    </xf>
    <xf numFmtId="170" fontId="9" fillId="0" borderId="0" xfId="4" applyNumberFormat="1" applyFont="1" applyFill="1"/>
    <xf numFmtId="3" fontId="0" fillId="0" borderId="9" xfId="0" applyNumberFormat="1" applyFill="1" applyBorder="1" applyAlignment="1"/>
    <xf numFmtId="3" fontId="9" fillId="0" borderId="0" xfId="4" applyNumberFormat="1" applyFont="1" applyFill="1" applyBorder="1" applyAlignment="1" applyProtection="1">
      <alignment horizontal="left"/>
      <protection locked="0"/>
    </xf>
    <xf numFmtId="0" fontId="9" fillId="0" borderId="0" xfId="0" applyFont="1" applyAlignment="1">
      <alignment horizontal="right"/>
    </xf>
    <xf numFmtId="0" fontId="6" fillId="0" borderId="10" xfId="0" applyFont="1" applyBorder="1" applyAlignment="1"/>
    <xf numFmtId="0" fontId="0" fillId="0" borderId="11" xfId="0" applyBorder="1" applyAlignment="1"/>
    <xf numFmtId="3" fontId="0" fillId="0" borderId="11" xfId="0" applyNumberFormat="1" applyBorder="1" applyAlignment="1"/>
    <xf numFmtId="3" fontId="0" fillId="0" borderId="11" xfId="0" applyNumberFormat="1" applyFill="1" applyBorder="1" applyAlignment="1"/>
    <xf numFmtId="15" fontId="3" fillId="0" borderId="0" xfId="0" applyNumberFormat="1" applyFont="1" applyFill="1" applyBorder="1" applyAlignment="1">
      <alignment horizontal="right"/>
    </xf>
    <xf numFmtId="0" fontId="9" fillId="0" borderId="0" xfId="0" applyFont="1" applyBorder="1">
      <alignment vertical="top"/>
    </xf>
    <xf numFmtId="0" fontId="6" fillId="0" borderId="0" xfId="0" applyFont="1" applyFill="1" applyBorder="1">
      <alignment vertical="top"/>
    </xf>
    <xf numFmtId="0" fontId="9" fillId="0" borderId="0" xfId="0" applyFont="1" applyFill="1" applyBorder="1">
      <alignment vertical="top"/>
    </xf>
    <xf numFmtId="0" fontId="29" fillId="0" borderId="0" xfId="0" applyFont="1" applyAlignment="1"/>
    <xf numFmtId="0" fontId="29" fillId="0" borderId="4" xfId="0" applyFont="1" applyBorder="1" applyAlignment="1">
      <alignment wrapText="1"/>
    </xf>
    <xf numFmtId="0" fontId="29" fillId="0" borderId="4" xfId="0" applyFont="1" applyBorder="1" applyAlignment="1">
      <alignment horizontal="right" wrapText="1"/>
    </xf>
    <xf numFmtId="9" fontId="9" fillId="0" borderId="0" xfId="10" applyNumberFormat="1" applyFont="1" applyFill="1" applyBorder="1" applyAlignment="1" applyProtection="1">
      <alignment horizontal="right"/>
      <protection locked="0"/>
    </xf>
    <xf numFmtId="3" fontId="9" fillId="0" borderId="0" xfId="4" applyNumberFormat="1" applyFont="1" applyFill="1" applyBorder="1" applyAlignment="1" applyProtection="1">
      <protection locked="0"/>
    </xf>
    <xf numFmtId="0" fontId="6" fillId="0" borderId="0" xfId="0" applyFont="1" applyBorder="1" applyAlignment="1">
      <alignment vertical="top" wrapText="1"/>
    </xf>
    <xf numFmtId="0" fontId="9" fillId="0" borderId="0" xfId="0" quotePrefix="1" applyFont="1" applyBorder="1" applyAlignment="1">
      <alignment vertical="top" wrapText="1"/>
    </xf>
    <xf numFmtId="0" fontId="29" fillId="0" borderId="4" xfId="0" applyFont="1" applyBorder="1" applyAlignment="1">
      <alignment horizontal="left" wrapText="1"/>
    </xf>
    <xf numFmtId="3" fontId="9" fillId="0" borderId="0" xfId="0" applyNumberFormat="1" applyFont="1" applyBorder="1" applyAlignment="1"/>
    <xf numFmtId="3" fontId="9" fillId="0" borderId="11" xfId="0" applyNumberFormat="1" applyFont="1" applyBorder="1" applyAlignment="1"/>
    <xf numFmtId="0" fontId="9" fillId="0" borderId="11" xfId="0" applyFont="1" applyBorder="1" applyAlignment="1"/>
    <xf numFmtId="3" fontId="9" fillId="0" borderId="9" xfId="0" applyNumberFormat="1" applyFont="1" applyBorder="1" applyAlignment="1"/>
    <xf numFmtId="172" fontId="9" fillId="0" borderId="0" xfId="0" applyNumberFormat="1" applyFont="1" applyBorder="1" applyAlignment="1" applyProtection="1">
      <protection locked="0"/>
    </xf>
    <xf numFmtId="3" fontId="15" fillId="0" borderId="0" xfId="4" applyNumberFormat="1" applyFont="1"/>
    <xf numFmtId="3" fontId="15" fillId="0" borderId="4" xfId="0" applyNumberFormat="1" applyFont="1" applyBorder="1" applyAlignment="1" applyProtection="1">
      <protection locked="0"/>
    </xf>
    <xf numFmtId="3" fontId="9" fillId="0" borderId="6" xfId="4" applyNumberFormat="1" applyFont="1" applyFill="1" applyBorder="1" applyAlignment="1" applyProtection="1">
      <alignment horizontal="left"/>
      <protection locked="0"/>
    </xf>
    <xf numFmtId="0" fontId="6" fillId="0" borderId="6" xfId="0" applyFont="1" applyFill="1" applyBorder="1">
      <alignment vertical="top"/>
    </xf>
    <xf numFmtId="10" fontId="6" fillId="0" borderId="6" xfId="10" applyFont="1" applyFill="1" applyBorder="1"/>
    <xf numFmtId="3" fontId="9" fillId="0" borderId="6" xfId="4" applyNumberFormat="1" applyFont="1" applyFill="1" applyBorder="1" applyAlignment="1" applyProtection="1">
      <alignment horizontal="right"/>
      <protection locked="0"/>
    </xf>
    <xf numFmtId="170" fontId="9" fillId="0" borderId="0" xfId="1" applyNumberFormat="1" applyFont="1" applyFill="1" applyAlignment="1" applyProtection="1">
      <alignment horizontal="right"/>
      <protection locked="0"/>
    </xf>
    <xf numFmtId="3" fontId="15" fillId="0" borderId="6" xfId="0" applyNumberFormat="1" applyFont="1" applyBorder="1" applyAlignment="1" applyProtection="1">
      <protection locked="0"/>
    </xf>
    <xf numFmtId="3" fontId="6" fillId="0" borderId="6" xfId="4" applyNumberFormat="1" applyFont="1" applyFill="1" applyBorder="1" applyAlignment="1">
      <alignment horizontal="right"/>
    </xf>
    <xf numFmtId="3" fontId="9" fillId="0" borderId="6" xfId="4" applyNumberFormat="1" applyFont="1" applyFill="1" applyBorder="1" applyAlignment="1" applyProtection="1">
      <alignment horizontal="right" wrapText="1"/>
    </xf>
    <xf numFmtId="172" fontId="9" fillId="0" borderId="6" xfId="0" applyNumberFormat="1" applyFont="1" applyBorder="1" applyAlignment="1" applyProtection="1">
      <protection locked="0"/>
    </xf>
    <xf numFmtId="10" fontId="6" fillId="0" borderId="0" xfId="10" applyFont="1" applyFill="1" applyBorder="1"/>
    <xf numFmtId="3" fontId="6" fillId="0" borderId="0" xfId="4" applyNumberFormat="1" applyFont="1" applyFill="1" applyBorder="1" applyAlignment="1">
      <alignment horizontal="right"/>
    </xf>
    <xf numFmtId="3" fontId="15" fillId="0" borderId="0" xfId="0" applyNumberFormat="1" applyFont="1" applyBorder="1" applyAlignment="1"/>
    <xf numFmtId="0" fontId="8" fillId="0" borderId="0" xfId="0" applyFont="1" applyBorder="1" applyAlignment="1"/>
    <xf numFmtId="14" fontId="0" fillId="0" borderId="0" xfId="0" applyNumberFormat="1" applyAlignment="1"/>
    <xf numFmtId="10" fontId="9" fillId="0" borderId="6" xfId="10" applyFont="1" applyFill="1" applyBorder="1" applyAlignment="1" applyProtection="1">
      <alignment horizontal="right"/>
      <protection locked="0"/>
    </xf>
    <xf numFmtId="3" fontId="9" fillId="0" borderId="6" xfId="4" applyNumberFormat="1" applyFont="1" applyFill="1" applyBorder="1" applyAlignment="1" applyProtection="1">
      <alignment horizontal="center"/>
      <protection locked="0"/>
    </xf>
    <xf numFmtId="167" fontId="9" fillId="0" borderId="0" xfId="10" applyNumberFormat="1" applyFont="1" applyFill="1" applyBorder="1" applyAlignment="1" applyProtection="1">
      <alignment horizontal="right"/>
      <protection locked="0"/>
    </xf>
    <xf numFmtId="0" fontId="9" fillId="0" borderId="0" xfId="0" applyFont="1" applyAlignment="1">
      <alignment horizontal="left"/>
    </xf>
    <xf numFmtId="0" fontId="9" fillId="0" borderId="0" xfId="0" quotePrefix="1" applyFont="1" applyFill="1" applyBorder="1">
      <alignment vertical="top"/>
    </xf>
    <xf numFmtId="0" fontId="30" fillId="0" borderId="0" xfId="0" applyFont="1" applyAlignment="1"/>
    <xf numFmtId="0" fontId="0" fillId="0" borderId="14" xfId="0" applyBorder="1" applyAlignment="1"/>
    <xf numFmtId="0" fontId="0" fillId="0" borderId="15" xfId="0" applyBorder="1" applyAlignment="1"/>
    <xf numFmtId="0" fontId="7" fillId="0" borderId="0" xfId="0" applyFont="1" applyAlignment="1">
      <alignment horizontal="left"/>
    </xf>
    <xf numFmtId="0" fontId="6" fillId="0" borderId="0" xfId="0" applyFont="1" applyFill="1" applyBorder="1" applyAlignment="1"/>
    <xf numFmtId="0" fontId="0" fillId="0" borderId="0" xfId="0" applyBorder="1" applyAlignment="1">
      <alignment horizontal="right"/>
    </xf>
    <xf numFmtId="0" fontId="9" fillId="0" borderId="9" xfId="0" applyFont="1" applyBorder="1" applyAlignment="1"/>
    <xf numFmtId="0" fontId="3" fillId="0" borderId="0" xfId="0" applyFont="1" applyFill="1" applyBorder="1" applyAlignment="1"/>
    <xf numFmtId="0" fontId="0" fillId="0" borderId="0" xfId="0" quotePrefix="1" applyFill="1" applyAlignment="1"/>
    <xf numFmtId="0" fontId="7" fillId="0" borderId="0" xfId="0" applyFont="1" applyFill="1" applyAlignment="1"/>
    <xf numFmtId="0" fontId="9" fillId="0" borderId="0" xfId="0" applyFont="1" applyAlignment="1">
      <alignment wrapText="1"/>
    </xf>
    <xf numFmtId="0" fontId="9" fillId="0" borderId="0" xfId="0" applyFont="1" applyBorder="1" applyAlignment="1" applyProtection="1">
      <alignment horizontal="left"/>
    </xf>
    <xf numFmtId="0" fontId="9" fillId="0" borderId="0" xfId="0" applyFont="1" applyBorder="1" applyAlignment="1" applyProtection="1">
      <alignment horizontal="right"/>
      <protection locked="0"/>
    </xf>
    <xf numFmtId="0" fontId="9" fillId="0" borderId="0" xfId="0" applyNumberFormat="1" applyFont="1" applyBorder="1" applyAlignment="1" applyProtection="1">
      <alignment horizontal="left" wrapText="1"/>
    </xf>
    <xf numFmtId="3" fontId="6" fillId="0" borderId="0" xfId="0" applyNumberFormat="1" applyFont="1" applyFill="1" applyAlignment="1"/>
    <xf numFmtId="0" fontId="8" fillId="0" borderId="0" xfId="0" applyFont="1" applyAlignment="1">
      <alignment vertical="top" wrapText="1"/>
    </xf>
    <xf numFmtId="0" fontId="8" fillId="0" borderId="0" xfId="0" applyFont="1" applyAlignment="1">
      <alignment vertical="top"/>
    </xf>
    <xf numFmtId="3" fontId="0" fillId="0" borderId="0" xfId="0" applyNumberFormat="1" applyFill="1" applyAlignment="1">
      <alignment horizontal="right"/>
    </xf>
    <xf numFmtId="0" fontId="0" fillId="0" borderId="9" xfId="0" applyBorder="1" applyAlignment="1"/>
    <xf numFmtId="0" fontId="0" fillId="0" borderId="0" xfId="0" applyNumberFormat="1" applyAlignment="1"/>
    <xf numFmtId="0" fontId="3" fillId="0" borderId="2" xfId="0" applyNumberFormat="1" applyFont="1" applyFill="1" applyBorder="1" applyAlignment="1">
      <alignment horizontal="right"/>
    </xf>
    <xf numFmtId="0" fontId="15" fillId="0" borderId="0" xfId="0" quotePrefix="1" applyFont="1" applyAlignment="1"/>
    <xf numFmtId="0" fontId="9" fillId="0" borderId="0" xfId="0" applyFont="1" applyAlignment="1">
      <alignment vertical="top"/>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3" fontId="9" fillId="0" borderId="0" xfId="4" applyNumberFormat="1" applyFont="1" applyFill="1" applyBorder="1" applyAlignment="1" applyProtection="1">
      <alignment horizontal="left"/>
      <protection locked="0"/>
    </xf>
    <xf numFmtId="0" fontId="9" fillId="0" borderId="0" xfId="0" applyFont="1" applyAlignment="1"/>
    <xf numFmtId="0" fontId="0" fillId="0" borderId="0" xfId="0" applyAlignment="1"/>
    <xf numFmtId="0" fontId="9" fillId="0" borderId="0" xfId="0" applyFont="1" applyAlignment="1"/>
    <xf numFmtId="0" fontId="0" fillId="0" borderId="0" xfId="0" applyAlignment="1"/>
    <xf numFmtId="3" fontId="9" fillId="0" borderId="0" xfId="0" quotePrefix="1" applyNumberFormat="1" applyFont="1" applyAlignment="1"/>
    <xf numFmtId="0" fontId="9" fillId="0" borderId="0" xfId="0" applyFont="1" applyAlignment="1"/>
    <xf numFmtId="0" fontId="35" fillId="0" borderId="0" xfId="0" applyFont="1" applyBorder="1" applyAlignment="1"/>
    <xf numFmtId="0" fontId="0" fillId="0" borderId="0" xfId="0" applyAlignment="1"/>
    <xf numFmtId="0" fontId="0" fillId="0" borderId="0" xfId="0" applyBorder="1" applyAlignment="1"/>
    <xf numFmtId="0" fontId="9" fillId="0" borderId="0" xfId="0" applyFont="1" applyAlignment="1">
      <alignment wrapText="1"/>
    </xf>
    <xf numFmtId="0" fontId="0" fillId="0" borderId="0" xfId="0" applyFill="1" applyAlignment="1">
      <alignment wrapText="1"/>
    </xf>
    <xf numFmtId="0" fontId="0" fillId="0" borderId="0" xfId="0" applyFill="1" applyAlignment="1"/>
    <xf numFmtId="0" fontId="0" fillId="0" borderId="0" xfId="0" applyAlignment="1"/>
    <xf numFmtId="0" fontId="3" fillId="0" borderId="10" xfId="0" applyFont="1" applyBorder="1" applyAlignment="1"/>
    <xf numFmtId="0" fontId="37" fillId="0" borderId="0" xfId="0" applyFont="1" applyFill="1" applyBorder="1" applyAlignment="1"/>
    <xf numFmtId="0" fontId="37" fillId="0" borderId="2" xfId="0" applyFont="1" applyFill="1" applyBorder="1" applyAlignment="1">
      <alignment horizontal="left"/>
    </xf>
    <xf numFmtId="0" fontId="5" fillId="0" borderId="0" xfId="0" applyFont="1" applyAlignment="1"/>
    <xf numFmtId="3" fontId="9" fillId="0" borderId="0" xfId="14" applyNumberFormat="1" applyFont="1" applyFill="1" applyBorder="1" applyAlignment="1" applyProtection="1">
      <alignment horizontal="left"/>
      <protection locked="0"/>
    </xf>
    <xf numFmtId="0" fontId="5" fillId="0" borderId="0" xfId="0" applyFont="1" applyFill="1" applyAlignment="1"/>
    <xf numFmtId="0" fontId="3" fillId="0" borderId="0" xfId="0" applyFont="1" applyFill="1" applyAlignment="1"/>
    <xf numFmtId="0" fontId="5" fillId="0" borderId="0" xfId="0" applyFont="1" applyFill="1" applyBorder="1" applyAlignment="1"/>
    <xf numFmtId="0" fontId="4" fillId="0" borderId="0" xfId="0" applyFont="1" applyFill="1" applyAlignment="1"/>
    <xf numFmtId="0" fontId="38" fillId="0" borderId="0" xfId="0" applyFont="1" applyBorder="1" applyAlignment="1"/>
    <xf numFmtId="0" fontId="0" fillId="0" borderId="0" xfId="0" applyFill="1" applyAlignment="1"/>
    <xf numFmtId="3" fontId="9" fillId="0" borderId="0" xfId="4" applyNumberFormat="1" applyFont="1" applyFill="1" applyBorder="1" applyAlignment="1" applyProtection="1">
      <alignment horizontal="left"/>
      <protection locked="0"/>
    </xf>
    <xf numFmtId="0" fontId="0" fillId="0" borderId="0" xfId="0" applyAlignment="1"/>
    <xf numFmtId="0" fontId="0" fillId="0" borderId="0" xfId="0" applyAlignment="1"/>
    <xf numFmtId="0" fontId="37" fillId="0" borderId="0" xfId="0" applyFont="1" applyFill="1" applyBorder="1" applyAlignment="1">
      <alignment horizontal="right"/>
    </xf>
    <xf numFmtId="0" fontId="9" fillId="0" borderId="0" xfId="0" applyFont="1" applyAlignment="1"/>
    <xf numFmtId="0" fontId="0" fillId="0" borderId="0" xfId="0" applyAlignment="1"/>
    <xf numFmtId="0" fontId="0" fillId="0" borderId="4" xfId="0" applyBorder="1" applyAlignment="1"/>
    <xf numFmtId="0" fontId="0" fillId="0" borderId="0" xfId="0" applyAlignment="1"/>
    <xf numFmtId="0" fontId="37" fillId="0" borderId="0" xfId="0" applyFont="1" applyBorder="1" applyAlignment="1"/>
    <xf numFmtId="0" fontId="4" fillId="0" borderId="0" xfId="0" applyFont="1" applyAlignment="1"/>
    <xf numFmtId="0" fontId="9" fillId="0" borderId="0" xfId="0" applyFont="1" applyAlignment="1"/>
    <xf numFmtId="0" fontId="0" fillId="0" borderId="0" xfId="0" applyAlignment="1"/>
    <xf numFmtId="0" fontId="2" fillId="0" borderId="0" xfId="0" applyFont="1" applyBorder="1" applyAlignment="1">
      <alignment horizontal="left" vertical="center"/>
    </xf>
    <xf numFmtId="0" fontId="39" fillId="0" borderId="0" xfId="0" applyFont="1" applyBorder="1" applyAlignment="1">
      <alignment horizontal="left" vertical="center"/>
    </xf>
    <xf numFmtId="0" fontId="39" fillId="0" borderId="0" xfId="0" applyFont="1" applyAlignment="1">
      <alignment vertical="center"/>
    </xf>
    <xf numFmtId="0" fontId="39" fillId="0" borderId="0" xfId="0" applyFont="1" applyAlignment="1"/>
    <xf numFmtId="15" fontId="39" fillId="0" borderId="0" xfId="0" applyNumberFormat="1" applyFont="1" applyAlignment="1"/>
    <xf numFmtId="0" fontId="0" fillId="0" borderId="0" xfId="0" applyAlignment="1"/>
    <xf numFmtId="0" fontId="24" fillId="0" borderId="0" xfId="0" applyFont="1" applyBorder="1" applyAlignment="1">
      <alignment horizontal="center" vertical="center"/>
    </xf>
    <xf numFmtId="0" fontId="0" fillId="0" borderId="0" xfId="0" applyAlignment="1"/>
    <xf numFmtId="0" fontId="0" fillId="0" borderId="0" xfId="0" applyAlignment="1"/>
    <xf numFmtId="0" fontId="0" fillId="0" borderId="0" xfId="0" applyAlignment="1"/>
    <xf numFmtId="0" fontId="0" fillId="0" borderId="0" xfId="0" applyAlignment="1"/>
    <xf numFmtId="0" fontId="0" fillId="0" borderId="0" xfId="0" applyAlignment="1"/>
    <xf numFmtId="0" fontId="0" fillId="0" borderId="0" xfId="0" applyAlignment="1"/>
    <xf numFmtId="170" fontId="3" fillId="0" borderId="0" xfId="1" applyNumberFormat="1" applyFont="1" applyFill="1" applyProtection="1">
      <protection locked="0"/>
    </xf>
    <xf numFmtId="0" fontId="3" fillId="0" borderId="6" xfId="9" applyFont="1" applyFill="1" applyBorder="1" applyAlignment="1" applyProtection="1">
      <alignment horizontal="center" vertical="center" wrapText="1"/>
    </xf>
    <xf numFmtId="0" fontId="3" fillId="0" borderId="7" xfId="9" applyFont="1" applyFill="1" applyBorder="1" applyAlignment="1" applyProtection="1">
      <alignment horizontal="center" vertical="center" wrapText="1"/>
    </xf>
    <xf numFmtId="0" fontId="9" fillId="0" borderId="0" xfId="0" applyFont="1" applyAlignment="1"/>
    <xf numFmtId="0" fontId="0" fillId="0" borderId="0" xfId="0" applyAlignment="1"/>
    <xf numFmtId="0" fontId="0" fillId="0" borderId="0" xfId="0" applyAlignment="1"/>
    <xf numFmtId="3" fontId="3" fillId="0" borderId="0" xfId="0" applyNumberFormat="1" applyFont="1" applyAlignment="1">
      <alignment horizontal="right"/>
    </xf>
    <xf numFmtId="167" fontId="3" fillId="0" borderId="0" xfId="10" applyNumberFormat="1" applyFont="1" applyAlignment="1">
      <alignment horizontal="right"/>
    </xf>
    <xf numFmtId="167" fontId="3" fillId="0" borderId="0" xfId="0" applyNumberFormat="1" applyFont="1" applyAlignment="1">
      <alignment horizontal="right"/>
    </xf>
    <xf numFmtId="0" fontId="9" fillId="0" borderId="0" xfId="0" quotePrefix="1" applyFont="1" applyAlignment="1"/>
    <xf numFmtId="0" fontId="9" fillId="0" borderId="0" xfId="0" applyFont="1" applyAlignment="1"/>
    <xf numFmtId="0" fontId="0" fillId="0" borderId="0" xfId="0" applyAlignment="1"/>
    <xf numFmtId="0" fontId="9" fillId="0" borderId="0" xfId="0" applyFont="1" applyFill="1" applyBorder="1" applyAlignment="1" applyProtection="1"/>
    <xf numFmtId="0" fontId="0" fillId="0" borderId="0" xfId="0" applyBorder="1" applyAlignment="1"/>
    <xf numFmtId="0" fontId="9" fillId="0" borderId="0" xfId="0" applyFont="1" applyAlignment="1"/>
    <xf numFmtId="0" fontId="0" fillId="0" borderId="0" xfId="0" applyAlignment="1"/>
    <xf numFmtId="0" fontId="9" fillId="0" borderId="0" xfId="0" applyNumberFormat="1" applyFont="1" applyBorder="1" applyAlignment="1" applyProtection="1">
      <alignment horizontal="left" vertical="top" wrapText="1"/>
    </xf>
    <xf numFmtId="3" fontId="9" fillId="0" borderId="0" xfId="15" applyNumberFormat="1" applyFont="1" applyFill="1" applyBorder="1" applyAlignment="1" applyProtection="1">
      <alignment horizontal="left"/>
      <protection locked="0"/>
    </xf>
    <xf numFmtId="3" fontId="9" fillId="0" borderId="0" xfId="15" applyNumberFormat="1" applyFont="1" applyFill="1" applyBorder="1" applyAlignment="1" applyProtection="1">
      <alignment horizontal="right"/>
      <protection locked="0"/>
    </xf>
    <xf numFmtId="0" fontId="0" fillId="0" borderId="0" xfId="0" applyFill="1" applyAlignment="1"/>
    <xf numFmtId="0" fontId="0" fillId="0" borderId="0" xfId="0" applyAlignment="1"/>
    <xf numFmtId="0" fontId="0" fillId="0" borderId="0" xfId="0" applyFill="1" applyAlignment="1"/>
    <xf numFmtId="0" fontId="0" fillId="0" borderId="0" xfId="0" applyAlignment="1"/>
    <xf numFmtId="0" fontId="0" fillId="0" borderId="0" xfId="0" applyFill="1" applyAlignment="1"/>
    <xf numFmtId="0" fontId="9" fillId="0" borderId="0" xfId="0" applyFont="1" applyAlignment="1"/>
    <xf numFmtId="0" fontId="0" fillId="0" borderId="0" xfId="0" applyAlignment="1"/>
    <xf numFmtId="0" fontId="9" fillId="0" borderId="0" xfId="0" applyFont="1" applyAlignment="1">
      <alignment vertical="top" wrapText="1"/>
    </xf>
    <xf numFmtId="0" fontId="9" fillId="0" borderId="0" xfId="0" applyFont="1" applyAlignment="1">
      <alignment wrapText="1"/>
    </xf>
    <xf numFmtId="3" fontId="9" fillId="0" borderId="0" xfId="4" applyNumberFormat="1" applyFont="1" applyFill="1" applyBorder="1" applyAlignment="1" applyProtection="1">
      <alignment horizontal="left"/>
      <protection locked="0"/>
    </xf>
    <xf numFmtId="0" fontId="9" fillId="0" borderId="0" xfId="0" applyFont="1" applyAlignment="1"/>
    <xf numFmtId="0" fontId="0" fillId="0" borderId="0" xfId="0" applyAlignment="1"/>
    <xf numFmtId="0" fontId="0" fillId="0" borderId="0" xfId="0" applyBorder="1" applyAlignment="1"/>
    <xf numFmtId="0" fontId="9" fillId="0" borderId="0" xfId="0" applyFont="1" applyAlignment="1">
      <alignment wrapText="1"/>
    </xf>
    <xf numFmtId="0" fontId="9" fillId="0" borderId="0" xfId="0" applyFont="1" applyAlignment="1"/>
    <xf numFmtId="0" fontId="0" fillId="0" borderId="0" xfId="0" applyAlignment="1">
      <alignment wrapText="1"/>
    </xf>
    <xf numFmtId="0" fontId="9" fillId="0" borderId="0" xfId="0" applyFont="1" applyFill="1" applyBorder="1" applyAlignment="1" applyProtection="1">
      <alignment wrapText="1"/>
    </xf>
    <xf numFmtId="0" fontId="0" fillId="0" borderId="0" xfId="0" applyAlignment="1"/>
    <xf numFmtId="0" fontId="9" fillId="0" borderId="0" xfId="0" applyFont="1" applyBorder="1" applyAlignment="1">
      <alignment wrapText="1"/>
    </xf>
    <xf numFmtId="0" fontId="0" fillId="0" borderId="0" xfId="0" applyFill="1" applyAlignment="1">
      <alignment wrapText="1"/>
    </xf>
    <xf numFmtId="0" fontId="0" fillId="0" borderId="0" xfId="0" applyFill="1" applyAlignment="1"/>
    <xf numFmtId="0" fontId="0" fillId="0" borderId="0" xfId="0" applyAlignment="1"/>
    <xf numFmtId="0" fontId="0" fillId="0" borderId="0" xfId="0" applyFill="1" applyAlignment="1"/>
    <xf numFmtId="0" fontId="0" fillId="0" borderId="0" xfId="0" applyAlignment="1"/>
    <xf numFmtId="15" fontId="2" fillId="0" borderId="0" xfId="0" applyNumberFormat="1" applyFont="1" applyAlignment="1"/>
    <xf numFmtId="0" fontId="37" fillId="0" borderId="0" xfId="0" applyFont="1" applyFill="1" applyBorder="1" applyAlignment="1">
      <alignment horizontal="left"/>
    </xf>
    <xf numFmtId="0" fontId="0" fillId="0" borderId="0" xfId="0" applyBorder="1" applyAlignment="1"/>
    <xf numFmtId="0" fontId="0" fillId="0" borderId="15" xfId="0" applyBorder="1" applyAlignment="1"/>
    <xf numFmtId="3" fontId="9" fillId="0" borderId="0" xfId="4" applyNumberFormat="1" applyFont="1" applyFill="1" applyBorder="1" applyAlignment="1" applyProtection="1">
      <alignment horizontal="left"/>
      <protection locked="0"/>
    </xf>
    <xf numFmtId="0" fontId="9" fillId="0" borderId="14" xfId="0" applyFont="1" applyBorder="1" applyAlignment="1"/>
    <xf numFmtId="0" fontId="0" fillId="0" borderId="0" xfId="0" applyAlignment="1"/>
    <xf numFmtId="0" fontId="0" fillId="0" borderId="0" xfId="0" applyBorder="1" applyAlignment="1"/>
    <xf numFmtId="0" fontId="9" fillId="0" borderId="0" xfId="0" applyFont="1" applyAlignment="1"/>
    <xf numFmtId="0" fontId="0" fillId="0" borderId="0" xfId="0" applyAlignment="1"/>
    <xf numFmtId="3" fontId="9" fillId="0" borderId="0" xfId="17" applyNumberFormat="1" applyFont="1" applyFill="1" applyBorder="1" applyAlignment="1" applyProtection="1">
      <alignment horizontal="left"/>
      <protection locked="0"/>
    </xf>
    <xf numFmtId="0" fontId="0" fillId="0" borderId="0" xfId="0" applyBorder="1" applyAlignment="1"/>
    <xf numFmtId="0" fontId="0" fillId="0" borderId="0" xfId="0" applyFill="1" applyAlignment="1"/>
    <xf numFmtId="0" fontId="9" fillId="0" borderId="0" xfId="0" applyFont="1" applyAlignment="1"/>
    <xf numFmtId="0" fontId="0" fillId="0" borderId="0" xfId="0" applyAlignment="1"/>
    <xf numFmtId="0" fontId="0" fillId="0" borderId="0" xfId="0" applyAlignment="1"/>
    <xf numFmtId="3" fontId="0" fillId="0" borderId="0" xfId="4" applyNumberFormat="1" applyFont="1" applyBorder="1" applyAlignment="1"/>
    <xf numFmtId="10" fontId="9" fillId="0" borderId="0" xfId="16" applyFont="1" applyFill="1" applyBorder="1" applyAlignment="1" applyProtection="1">
      <alignment horizontal="left"/>
      <protection locked="0"/>
    </xf>
    <xf numFmtId="0" fontId="3" fillId="0" borderId="0" xfId="0" applyFont="1" applyAlignment="1">
      <alignment horizontal="center"/>
    </xf>
    <xf numFmtId="0" fontId="3" fillId="0" borderId="2" xfId="0" applyFont="1" applyFill="1" applyBorder="1" applyAlignment="1">
      <alignment horizontal="center"/>
    </xf>
    <xf numFmtId="15" fontId="3" fillId="0" borderId="0" xfId="0" applyNumberFormat="1" applyFont="1" applyAlignment="1"/>
    <xf numFmtId="0" fontId="0" fillId="0" borderId="0" xfId="0" applyAlignment="1"/>
    <xf numFmtId="0" fontId="0" fillId="0" borderId="0" xfId="0" applyBorder="1" applyAlignment="1"/>
    <xf numFmtId="0" fontId="0" fillId="0" borderId="0" xfId="0" applyAlignment="1"/>
    <xf numFmtId="0" fontId="0" fillId="0" borderId="0" xfId="0" applyBorder="1" applyAlignment="1"/>
    <xf numFmtId="0" fontId="0" fillId="0" borderId="0" xfId="0" applyFill="1" applyAlignment="1"/>
    <xf numFmtId="0" fontId="0" fillId="0" borderId="0" xfId="0" applyFill="1" applyAlignment="1">
      <alignment vertical="top"/>
    </xf>
    <xf numFmtId="0" fontId="9" fillId="0" borderId="0" xfId="0" applyFont="1" applyAlignment="1"/>
    <xf numFmtId="0" fontId="0" fillId="0" borderId="0" xfId="0" applyAlignment="1"/>
    <xf numFmtId="10" fontId="9" fillId="0" borderId="0" xfId="4" applyNumberFormat="1" applyFont="1" applyFill="1" applyBorder="1" applyAlignment="1" applyProtection="1">
      <alignment horizontal="right"/>
      <protection locked="0"/>
    </xf>
    <xf numFmtId="0" fontId="0" fillId="0" borderId="0" xfId="0" applyBorder="1" applyAlignment="1"/>
    <xf numFmtId="3" fontId="9" fillId="0" borderId="0" xfId="4" applyNumberFormat="1" applyFont="1" applyFill="1" applyBorder="1" applyAlignment="1" applyProtection="1">
      <alignment horizontal="left"/>
      <protection locked="0"/>
    </xf>
    <xf numFmtId="0" fontId="9" fillId="0" borderId="0" xfId="0" applyFont="1" applyAlignment="1"/>
    <xf numFmtId="0" fontId="0" fillId="0" borderId="0" xfId="0" applyAlignment="1"/>
    <xf numFmtId="0" fontId="0" fillId="0" borderId="0" xfId="0" applyBorder="1" applyAlignment="1"/>
    <xf numFmtId="3" fontId="9" fillId="0" borderId="0" xfId="4" applyNumberFormat="1" applyFont="1" applyFill="1" applyBorder="1" applyAlignment="1" applyProtection="1">
      <alignment horizontal="left"/>
      <protection locked="0"/>
    </xf>
    <xf numFmtId="0" fontId="0" fillId="0" borderId="0" xfId="0" applyAlignment="1"/>
    <xf numFmtId="0" fontId="0" fillId="0" borderId="0" xfId="0" applyBorder="1" applyAlignment="1"/>
    <xf numFmtId="0" fontId="0" fillId="0" borderId="0" xfId="0" applyAlignment="1"/>
    <xf numFmtId="0" fontId="9" fillId="0" borderId="0" xfId="0" applyFont="1" applyAlignment="1">
      <alignment vertical="top" wrapText="1"/>
    </xf>
    <xf numFmtId="0" fontId="0" fillId="0" borderId="0" xfId="0" applyAlignment="1"/>
    <xf numFmtId="0" fontId="0" fillId="0" borderId="0" xfId="0" applyBorder="1" applyAlignment="1"/>
    <xf numFmtId="3" fontId="9" fillId="0" borderId="0" xfId="4" applyNumberFormat="1" applyFont="1" applyFill="1" applyBorder="1" applyAlignment="1" applyProtection="1">
      <alignment horizontal="left"/>
      <protection locked="0"/>
    </xf>
    <xf numFmtId="0" fontId="0" fillId="0" borderId="0" xfId="0" applyAlignment="1"/>
    <xf numFmtId="0" fontId="9" fillId="0" borderId="0" xfId="0" applyFont="1" applyAlignment="1"/>
    <xf numFmtId="0" fontId="0" fillId="0" borderId="0" xfId="0" applyAlignment="1"/>
    <xf numFmtId="0" fontId="0" fillId="0" borderId="0" xfId="0" applyFill="1" applyAlignment="1"/>
    <xf numFmtId="0" fontId="9" fillId="0" borderId="0" xfId="0" applyFont="1" applyFill="1" applyAlignment="1">
      <alignment vertical="top" wrapText="1"/>
    </xf>
    <xf numFmtId="0" fontId="0" fillId="0" borderId="0" xfId="0" applyAlignment="1"/>
    <xf numFmtId="0" fontId="9" fillId="0" borderId="0" xfId="0" applyFont="1" applyFill="1" applyAlignment="1">
      <alignment vertical="top" wrapText="1"/>
    </xf>
    <xf numFmtId="0" fontId="0" fillId="0" borderId="0" xfId="0" applyFill="1" applyAlignment="1"/>
    <xf numFmtId="0" fontId="0" fillId="0" borderId="0" xfId="0" applyAlignment="1"/>
    <xf numFmtId="0" fontId="0" fillId="0" borderId="0" xfId="0" applyFill="1" applyAlignment="1"/>
    <xf numFmtId="0" fontId="9" fillId="0" borderId="0" xfId="0" applyFont="1" applyFill="1" applyAlignment="1">
      <alignment vertical="top" wrapText="1"/>
    </xf>
    <xf numFmtId="0" fontId="0" fillId="0" borderId="0" xfId="0" applyFill="1" applyAlignment="1">
      <alignment vertical="top"/>
    </xf>
    <xf numFmtId="0" fontId="0" fillId="0" borderId="0" xfId="0" applyFill="1" applyAlignment="1">
      <alignment vertical="top" wrapText="1"/>
    </xf>
    <xf numFmtId="0" fontId="0" fillId="0" borderId="0" xfId="0" applyAlignment="1"/>
    <xf numFmtId="0" fontId="0" fillId="0" borderId="0" xfId="0" applyFill="1" applyAlignment="1">
      <alignment vertical="top"/>
    </xf>
    <xf numFmtId="0" fontId="0" fillId="0" borderId="0" xfId="0" applyFill="1" applyAlignment="1">
      <alignment vertical="top" wrapText="1"/>
    </xf>
    <xf numFmtId="0" fontId="0" fillId="0" borderId="0" xfId="0" applyFill="1" applyAlignment="1"/>
    <xf numFmtId="0" fontId="0" fillId="0" borderId="0" xfId="0" applyAlignment="1"/>
    <xf numFmtId="0" fontId="0" fillId="0" borderId="0" xfId="0" applyAlignment="1"/>
    <xf numFmtId="0" fontId="2" fillId="0" borderId="0" xfId="0" applyFont="1" applyAlignment="1"/>
    <xf numFmtId="0" fontId="9" fillId="0" borderId="0" xfId="0" applyFont="1" applyAlignment="1"/>
    <xf numFmtId="0" fontId="0" fillId="0" borderId="0" xfId="0" applyBorder="1" applyAlignment="1"/>
    <xf numFmtId="0" fontId="9" fillId="0" borderId="0" xfId="0" applyFont="1" applyAlignment="1"/>
    <xf numFmtId="0" fontId="0" fillId="0" borderId="0" xfId="0" applyAlignment="1"/>
    <xf numFmtId="0" fontId="0" fillId="0" borderId="0" xfId="0" applyFill="1" applyAlignment="1"/>
    <xf numFmtId="0" fontId="0" fillId="0" borderId="0" xfId="0" applyAlignment="1"/>
    <xf numFmtId="0" fontId="0" fillId="0" borderId="0" xfId="0" applyAlignment="1"/>
    <xf numFmtId="0" fontId="0" fillId="0" borderId="0" xfId="0" applyAlignment="1"/>
    <xf numFmtId="0" fontId="0" fillId="0" borderId="0" xfId="0" applyAlignment="1"/>
    <xf numFmtId="0" fontId="0" fillId="0" borderId="0" xfId="0" applyFill="1" applyAlignment="1"/>
    <xf numFmtId="0" fontId="0" fillId="0" borderId="0" xfId="0" applyAlignment="1"/>
    <xf numFmtId="0" fontId="0" fillId="0" borderId="0" xfId="0" applyFill="1" applyAlignment="1"/>
    <xf numFmtId="0" fontId="0" fillId="0" borderId="0" xfId="0" applyAlignment="1"/>
    <xf numFmtId="0" fontId="0" fillId="0" borderId="0" xfId="0" applyBorder="1" applyAlignment="1"/>
    <xf numFmtId="0" fontId="9" fillId="0" borderId="0" xfId="0" applyFont="1" applyAlignment="1"/>
    <xf numFmtId="0" fontId="0" fillId="0" borderId="0" xfId="0" applyAlignment="1"/>
    <xf numFmtId="0" fontId="9" fillId="0" borderId="0" xfId="0" applyFont="1" applyAlignment="1"/>
    <xf numFmtId="0" fontId="0" fillId="0" borderId="0" xfId="0" applyBorder="1" applyAlignment="1"/>
    <xf numFmtId="0" fontId="0" fillId="0" borderId="0" xfId="0" applyAlignment="1"/>
    <xf numFmtId="0" fontId="9" fillId="0" borderId="0" xfId="0" quotePrefix="1" applyFont="1" applyFill="1" applyAlignment="1">
      <alignment wrapText="1" shrinkToFit="1"/>
    </xf>
    <xf numFmtId="0" fontId="9" fillId="0" borderId="0" xfId="0" applyFont="1" applyAlignment="1"/>
    <xf numFmtId="0" fontId="0" fillId="0" borderId="0" xfId="0" applyAlignment="1"/>
    <xf numFmtId="0" fontId="0" fillId="0" borderId="0" xfId="0" applyAlignment="1"/>
    <xf numFmtId="0" fontId="9" fillId="0" borderId="0" xfId="0" applyFont="1" applyAlignment="1">
      <alignment vertical="top" wrapText="1"/>
    </xf>
    <xf numFmtId="0" fontId="9" fillId="0" borderId="0" xfId="0" applyFont="1" applyAlignment="1"/>
    <xf numFmtId="0" fontId="0" fillId="0" borderId="0" xfId="0" applyAlignment="1"/>
    <xf numFmtId="0" fontId="0" fillId="0" borderId="0" xfId="0" applyBorder="1" applyAlignment="1"/>
    <xf numFmtId="0" fontId="0" fillId="0" borderId="0" xfId="0" applyAlignment="1"/>
    <xf numFmtId="0" fontId="0" fillId="0" borderId="0" xfId="0" applyBorder="1" applyAlignment="1"/>
    <xf numFmtId="0" fontId="9" fillId="0" borderId="0" xfId="0" applyFont="1" applyAlignment="1"/>
    <xf numFmtId="0" fontId="0" fillId="0" borderId="0" xfId="0" applyAlignment="1"/>
    <xf numFmtId="0" fontId="0" fillId="0" borderId="0" xfId="0" applyAlignment="1"/>
    <xf numFmtId="3" fontId="9" fillId="0" borderId="0" xfId="4" applyNumberFormat="1" applyFont="1" applyFill="1" applyBorder="1" applyAlignment="1" applyProtection="1">
      <alignment horizontal="left"/>
      <protection locked="0"/>
    </xf>
    <xf numFmtId="0" fontId="0" fillId="0" borderId="0" xfId="0" applyAlignment="1"/>
    <xf numFmtId="0" fontId="0" fillId="0" borderId="0" xfId="0" applyAlignment="1"/>
    <xf numFmtId="0" fontId="9" fillId="0" borderId="0" xfId="0" applyFont="1" applyAlignment="1"/>
    <xf numFmtId="0" fontId="0" fillId="0" borderId="0" xfId="0" applyAlignment="1"/>
    <xf numFmtId="0" fontId="0" fillId="0" borderId="0" xfId="0" applyBorder="1" applyAlignment="1"/>
    <xf numFmtId="0" fontId="0" fillId="0" borderId="0" xfId="0" applyAlignment="1"/>
    <xf numFmtId="0" fontId="18" fillId="0" borderId="0" xfId="0" applyFont="1" applyBorder="1" applyAlignment="1"/>
    <xf numFmtId="0" fontId="9" fillId="0" borderId="0" xfId="0" applyFont="1" applyFill="1" applyAlignment="1">
      <alignment vertical="top" wrapText="1"/>
    </xf>
    <xf numFmtId="0" fontId="0" fillId="0" borderId="0" xfId="0" applyFill="1" applyAlignment="1"/>
    <xf numFmtId="0" fontId="0" fillId="0" borderId="0" xfId="0" applyAlignment="1"/>
    <xf numFmtId="0" fontId="0" fillId="0" borderId="0" xfId="0" applyFill="1" applyAlignment="1"/>
    <xf numFmtId="0" fontId="0" fillId="0" borderId="0" xfId="0" applyAlignment="1"/>
    <xf numFmtId="3" fontId="3" fillId="0" borderId="0" xfId="0" applyNumberFormat="1" applyFont="1" applyAlignment="1"/>
    <xf numFmtId="0" fontId="0" fillId="0" borderId="0" xfId="0" applyBorder="1" applyAlignment="1"/>
    <xf numFmtId="3" fontId="9" fillId="0" borderId="0" xfId="4" applyNumberFormat="1" applyFont="1" applyFill="1" applyBorder="1" applyAlignment="1" applyProtection="1">
      <alignment horizontal="left"/>
      <protection locked="0"/>
    </xf>
    <xf numFmtId="0" fontId="0" fillId="0" borderId="0" xfId="0" applyAlignment="1"/>
    <xf numFmtId="0" fontId="9" fillId="0" borderId="0" xfId="0" applyFont="1" applyAlignment="1"/>
    <xf numFmtId="2" fontId="9" fillId="0" borderId="0" xfId="4" applyNumberFormat="1" applyFont="1" applyFill="1" applyBorder="1" applyAlignment="1" applyProtection="1">
      <alignment horizontal="right"/>
      <protection locked="0"/>
    </xf>
    <xf numFmtId="2" fontId="0" fillId="0" borderId="0" xfId="0" applyNumberFormat="1" applyAlignment="1"/>
    <xf numFmtId="2" fontId="0" fillId="0" borderId="5" xfId="0" applyNumberFormat="1" applyBorder="1" applyAlignment="1"/>
    <xf numFmtId="0" fontId="9" fillId="0" borderId="0" xfId="0" applyFont="1" applyFill="1" applyAlignment="1">
      <alignment vertical="top" wrapText="1"/>
    </xf>
    <xf numFmtId="0" fontId="0" fillId="0" borderId="0" xfId="0" applyFill="1" applyAlignment="1"/>
    <xf numFmtId="0" fontId="0" fillId="0" borderId="0" xfId="0" applyAlignment="1"/>
    <xf numFmtId="167" fontId="9" fillId="0" borderId="0" xfId="10" applyNumberFormat="1" applyFont="1"/>
    <xf numFmtId="3" fontId="9" fillId="0" borderId="0" xfId="4" applyNumberFormat="1" applyFont="1" applyFill="1" applyBorder="1" applyAlignment="1" applyProtection="1">
      <alignment horizontal="center"/>
      <protection locked="0"/>
    </xf>
    <xf numFmtId="3" fontId="9" fillId="0" borderId="0" xfId="14" applyNumberFormat="1" applyFont="1" applyFill="1" applyBorder="1" applyAlignment="1" applyProtection="1">
      <alignment horizontal="center"/>
      <protection locked="0"/>
    </xf>
    <xf numFmtId="3" fontId="9" fillId="0" borderId="0" xfId="15" applyNumberFormat="1" applyFont="1" applyFill="1" applyBorder="1" applyAlignment="1" applyProtection="1">
      <alignment horizontal="center"/>
      <protection locked="0"/>
    </xf>
    <xf numFmtId="0" fontId="0" fillId="0" borderId="0" xfId="0" applyBorder="1" applyAlignment="1"/>
    <xf numFmtId="0" fontId="0" fillId="0" borderId="4" xfId="0" applyBorder="1" applyAlignment="1"/>
    <xf numFmtId="0" fontId="9" fillId="0" borderId="0" xfId="0" applyFont="1" applyAlignment="1"/>
    <xf numFmtId="0" fontId="0" fillId="0" borderId="0" xfId="0" applyAlignment="1"/>
    <xf numFmtId="0" fontId="9" fillId="0" borderId="0" xfId="0" applyFont="1" applyBorder="1" applyAlignment="1">
      <alignment horizontal="right"/>
    </xf>
    <xf numFmtId="0" fontId="40" fillId="0" borderId="0" xfId="0" applyFont="1" applyFill="1" applyAlignment="1"/>
    <xf numFmtId="41" fontId="9" fillId="0" borderId="0" xfId="4" applyNumberFormat="1" applyFont="1" applyFill="1" applyBorder="1" applyAlignment="1" applyProtection="1">
      <alignment horizontal="right"/>
      <protection locked="0"/>
    </xf>
    <xf numFmtId="41" fontId="0" fillId="0" borderId="0" xfId="0" applyNumberFormat="1" applyAlignment="1"/>
    <xf numFmtId="41" fontId="9" fillId="0" borderId="0" xfId="4" applyNumberFormat="1" applyFont="1" applyFill="1" applyBorder="1" applyAlignment="1" applyProtection="1">
      <alignment horizontal="right"/>
    </xf>
    <xf numFmtId="41" fontId="12" fillId="0" borderId="0" xfId="0" applyNumberFormat="1" applyFont="1" applyAlignment="1"/>
    <xf numFmtId="41" fontId="15" fillId="0" borderId="0" xfId="10" applyNumberFormat="1" applyFont="1" applyAlignment="1">
      <alignment horizontal="right"/>
    </xf>
    <xf numFmtId="41" fontId="15" fillId="0" borderId="0" xfId="0" applyNumberFormat="1" applyFont="1" applyAlignment="1"/>
    <xf numFmtId="41" fontId="15" fillId="0" borderId="0" xfId="0" applyNumberFormat="1" applyFont="1" applyBorder="1" applyAlignment="1" applyProtection="1">
      <protection locked="0"/>
    </xf>
    <xf numFmtId="41" fontId="15" fillId="0" borderId="3" xfId="0" applyNumberFormat="1" applyFont="1" applyFill="1" applyBorder="1" applyAlignment="1"/>
    <xf numFmtId="41" fontId="15" fillId="0" borderId="0" xfId="0" applyNumberFormat="1" applyFont="1" applyFill="1" applyAlignment="1"/>
    <xf numFmtId="41" fontId="15" fillId="0" borderId="4" xfId="0" applyNumberFormat="1" applyFont="1" applyBorder="1" applyAlignment="1" applyProtection="1">
      <protection locked="0"/>
    </xf>
    <xf numFmtId="41" fontId="15" fillId="0" borderId="4" xfId="0" applyNumberFormat="1" applyFont="1" applyBorder="1" applyAlignment="1"/>
    <xf numFmtId="41" fontId="15" fillId="0" borderId="0" xfId="4" applyNumberFormat="1" applyFont="1"/>
    <xf numFmtId="0" fontId="0" fillId="0" borderId="0" xfId="0" applyBorder="1" applyAlignment="1"/>
    <xf numFmtId="0" fontId="9" fillId="0" borderId="0" xfId="0" applyFont="1" applyFill="1" applyAlignment="1">
      <alignment vertical="top" wrapText="1"/>
    </xf>
    <xf numFmtId="0" fontId="0" fillId="0" borderId="0" xfId="0" applyFill="1" applyAlignment="1"/>
    <xf numFmtId="3" fontId="9" fillId="0" borderId="0" xfId="4" applyNumberFormat="1" applyFont="1" applyFill="1" applyBorder="1" applyAlignment="1" applyProtection="1">
      <alignment horizontal="left"/>
      <protection locked="0"/>
    </xf>
    <xf numFmtId="0" fontId="0" fillId="0" borderId="0" xfId="0" applyAlignment="1"/>
    <xf numFmtId="41" fontId="0" fillId="0" borderId="0" xfId="0" applyNumberFormat="1" applyAlignment="1">
      <alignment horizontal="right"/>
    </xf>
    <xf numFmtId="41" fontId="16" fillId="0" borderId="0" xfId="0" applyNumberFormat="1" applyFont="1" applyAlignment="1"/>
    <xf numFmtId="41" fontId="3" fillId="0" borderId="2" xfId="0" quotePrefix="1" applyNumberFormat="1" applyFont="1" applyFill="1" applyBorder="1" applyAlignment="1">
      <alignment horizontal="right"/>
    </xf>
    <xf numFmtId="41" fontId="0" fillId="0" borderId="0" xfId="4" applyNumberFormat="1" applyFont="1"/>
    <xf numFmtId="41" fontId="9" fillId="0" borderId="4" xfId="4" applyNumberFormat="1" applyFont="1" applyFill="1" applyBorder="1" applyAlignment="1" applyProtection="1">
      <alignment horizontal="right"/>
      <protection locked="0"/>
    </xf>
    <xf numFmtId="41" fontId="0" fillId="0" borderId="4" xfId="0" applyNumberFormat="1" applyBorder="1" applyAlignment="1"/>
    <xf numFmtId="41" fontId="0" fillId="0" borderId="3" xfId="0" applyNumberFormat="1" applyFill="1" applyBorder="1" applyAlignment="1"/>
    <xf numFmtId="41" fontId="9" fillId="0" borderId="0" xfId="10" applyNumberFormat="1" applyFont="1" applyFill="1" applyBorder="1" applyAlignment="1" applyProtection="1">
      <alignment horizontal="right"/>
      <protection locked="0"/>
    </xf>
    <xf numFmtId="41" fontId="0" fillId="0" borderId="0" xfId="10" applyNumberFormat="1" applyFont="1" applyAlignment="1"/>
    <xf numFmtId="41" fontId="0" fillId="0" borderId="0" xfId="21" applyNumberFormat="1" applyFont="1" applyAlignment="1"/>
    <xf numFmtId="41" fontId="15" fillId="0" borderId="0" xfId="21" applyNumberFormat="1" applyFont="1" applyAlignment="1"/>
    <xf numFmtId="41" fontId="0" fillId="0" borderId="4" xfId="21" applyNumberFormat="1" applyFont="1" applyBorder="1" applyAlignment="1"/>
    <xf numFmtId="41" fontId="9" fillId="0" borderId="0" xfId="21" applyNumberFormat="1" applyFont="1" applyFill="1" applyBorder="1" applyAlignment="1" applyProtection="1">
      <alignment horizontal="right"/>
      <protection locked="0"/>
    </xf>
    <xf numFmtId="41" fontId="0" fillId="0" borderId="2" xfId="21" applyNumberFormat="1" applyFont="1" applyFill="1" applyBorder="1" applyAlignment="1"/>
    <xf numFmtId="41" fontId="0" fillId="0" borderId="3" xfId="21" applyNumberFormat="1" applyFont="1" applyFill="1" applyBorder="1" applyAlignment="1"/>
    <xf numFmtId="41" fontId="0" fillId="0" borderId="0" xfId="0" applyNumberFormat="1" applyBorder="1" applyAlignment="1"/>
    <xf numFmtId="0" fontId="0" fillId="0" borderId="0" xfId="0" applyBorder="1" applyAlignment="1"/>
    <xf numFmtId="0" fontId="0" fillId="0" borderId="0" xfId="0" applyFill="1" applyAlignment="1"/>
    <xf numFmtId="0" fontId="0" fillId="0" borderId="0" xfId="0" applyFill="1" applyAlignment="1">
      <alignment vertical="top"/>
    </xf>
    <xf numFmtId="0" fontId="9" fillId="0" borderId="0" xfId="0" applyFont="1" applyFill="1" applyAlignment="1">
      <alignment vertical="top" wrapText="1"/>
    </xf>
    <xf numFmtId="0" fontId="9" fillId="0" borderId="0" xfId="0" applyFont="1" applyAlignment="1"/>
    <xf numFmtId="3" fontId="9" fillId="0" borderId="0" xfId="4" applyNumberFormat="1" applyFont="1" applyFill="1" applyBorder="1" applyAlignment="1" applyProtection="1">
      <alignment horizontal="left"/>
      <protection locked="0"/>
    </xf>
    <xf numFmtId="3" fontId="9" fillId="0" borderId="0" xfId="4" applyNumberFormat="1" applyFont="1" applyFill="1" applyBorder="1" applyAlignment="1" applyProtection="1">
      <alignment horizontal="center"/>
      <protection locked="0"/>
    </xf>
    <xf numFmtId="0" fontId="0" fillId="0" borderId="0" xfId="0" applyAlignment="1"/>
    <xf numFmtId="41" fontId="9" fillId="0" borderId="5" xfId="0" applyNumberFormat="1" applyFont="1" applyBorder="1" applyAlignment="1"/>
    <xf numFmtId="0" fontId="41" fillId="0" borderId="0" xfId="20" applyFill="1" applyAlignment="1"/>
    <xf numFmtId="41" fontId="9" fillId="0" borderId="0" xfId="0" applyNumberFormat="1" applyFont="1" applyAlignment="1"/>
    <xf numFmtId="41" fontId="0" fillId="0" borderId="2" xfId="0" applyNumberFormat="1" applyFill="1" applyBorder="1" applyAlignment="1"/>
    <xf numFmtId="41" fontId="0" fillId="0" borderId="16" xfId="0" applyNumberFormat="1" applyBorder="1" applyAlignment="1"/>
    <xf numFmtId="41" fontId="6" fillId="0" borderId="0" xfId="0" applyNumberFormat="1" applyFont="1" applyAlignment="1">
      <alignment horizontal="right"/>
    </xf>
    <xf numFmtId="41" fontId="0" fillId="0" borderId="5" xfId="0" applyNumberFormat="1" applyBorder="1" applyAlignment="1"/>
    <xf numFmtId="41" fontId="6" fillId="0" borderId="5" xfId="0" applyNumberFormat="1" applyFont="1" applyBorder="1" applyAlignment="1"/>
    <xf numFmtId="41" fontId="6" fillId="0" borderId="0" xfId="0" applyNumberFormat="1" applyFont="1" applyAlignment="1"/>
    <xf numFmtId="174" fontId="0" fillId="0" borderId="0" xfId="21" applyNumberFormat="1" applyFont="1" applyAlignment="1"/>
    <xf numFmtId="173" fontId="0" fillId="0" borderId="4" xfId="21" applyNumberFormat="1" applyFont="1" applyBorder="1" applyAlignment="1"/>
    <xf numFmtId="175" fontId="9" fillId="0" borderId="0" xfId="21" applyNumberFormat="1" applyFont="1" applyFill="1" applyBorder="1" applyAlignment="1" applyProtection="1">
      <alignment horizontal="right"/>
      <protection locked="0"/>
    </xf>
    <xf numFmtId="0" fontId="0" fillId="0" borderId="2" xfId="0" applyFill="1" applyBorder="1" applyAlignment="1">
      <alignment horizontal="center"/>
    </xf>
    <xf numFmtId="0" fontId="6" fillId="0" borderId="4" xfId="0" applyFont="1" applyBorder="1" applyAlignment="1">
      <alignment horizontal="center"/>
    </xf>
    <xf numFmtId="0" fontId="41" fillId="0" borderId="0" xfId="20" applyFill="1" applyBorder="1" applyAlignment="1"/>
    <xf numFmtId="0" fontId="6" fillId="0" borderId="14" xfId="0" applyFont="1" applyBorder="1" applyAlignment="1"/>
    <xf numFmtId="3" fontId="9" fillId="0" borderId="15" xfId="0" applyNumberFormat="1" applyFont="1" applyBorder="1" applyAlignment="1"/>
    <xf numFmtId="0" fontId="0" fillId="0" borderId="0" xfId="0" applyFill="1" applyAlignment="1"/>
    <xf numFmtId="3" fontId="9" fillId="0" borderId="0" xfId="4" applyNumberFormat="1" applyFont="1" applyFill="1" applyBorder="1" applyAlignment="1" applyProtection="1">
      <alignment horizontal="center"/>
      <protection locked="0"/>
    </xf>
    <xf numFmtId="0" fontId="0" fillId="0" borderId="0" xfId="0" applyAlignment="1"/>
    <xf numFmtId="0" fontId="9" fillId="0" borderId="0" xfId="0" applyFont="1" applyAlignment="1"/>
    <xf numFmtId="0" fontId="3" fillId="3" borderId="0" xfId="0" applyFont="1" applyFill="1" applyBorder="1" applyAlignment="1"/>
    <xf numFmtId="0" fontId="0" fillId="3" borderId="0" xfId="0" applyFill="1" applyAlignment="1"/>
    <xf numFmtId="0" fontId="5" fillId="3" borderId="0" xfId="0" applyFont="1" applyFill="1" applyBorder="1" applyAlignment="1"/>
    <xf numFmtId="0" fontId="9" fillId="3" borderId="0" xfId="0" applyFont="1" applyFill="1" applyBorder="1" applyAlignment="1"/>
    <xf numFmtId="0" fontId="3" fillId="3" borderId="2" xfId="0" applyFont="1" applyFill="1" applyBorder="1" applyAlignment="1">
      <alignment horizontal="right"/>
    </xf>
    <xf numFmtId="0" fontId="3" fillId="3" borderId="0" xfId="0" applyFont="1" applyFill="1" applyBorder="1" applyAlignment="1">
      <alignment horizontal="right"/>
    </xf>
    <xf numFmtId="0" fontId="3" fillId="3" borderId="0" xfId="0" applyFont="1" applyFill="1" applyBorder="1" applyAlignment="1">
      <alignment horizontal="center"/>
    </xf>
    <xf numFmtId="0" fontId="0" fillId="3" borderId="0" xfId="0" applyFill="1" applyAlignment="1">
      <alignment horizontal="right"/>
    </xf>
    <xf numFmtId="0" fontId="6" fillId="3" borderId="0" xfId="0" applyFont="1" applyFill="1" applyBorder="1">
      <alignment vertical="top"/>
    </xf>
    <xf numFmtId="41" fontId="0" fillId="3" borderId="0" xfId="0" applyNumberFormat="1" applyFill="1" applyAlignment="1"/>
    <xf numFmtId="41" fontId="0" fillId="3" borderId="0" xfId="4" applyNumberFormat="1" applyFont="1" applyFill="1"/>
    <xf numFmtId="41" fontId="9" fillId="3" borderId="0" xfId="4" applyNumberFormat="1" applyFont="1" applyFill="1" applyBorder="1" applyAlignment="1" applyProtection="1">
      <alignment horizontal="right"/>
      <protection locked="0"/>
    </xf>
    <xf numFmtId="41" fontId="9" fillId="3" borderId="0" xfId="4" applyNumberFormat="1" applyFont="1" applyFill="1" applyAlignment="1">
      <alignment vertical="top"/>
    </xf>
    <xf numFmtId="41" fontId="9" fillId="3" borderId="0" xfId="4" applyNumberFormat="1" applyFont="1" applyFill="1" applyBorder="1" applyAlignment="1">
      <alignment vertical="top"/>
    </xf>
    <xf numFmtId="0" fontId="9" fillId="3" borderId="0" xfId="0" applyFont="1" applyFill="1" applyBorder="1">
      <alignment vertical="top"/>
    </xf>
    <xf numFmtId="41" fontId="9" fillId="3" borderId="4" xfId="4" applyNumberFormat="1" applyFont="1" applyFill="1" applyBorder="1" applyAlignment="1" applyProtection="1">
      <alignment horizontal="right"/>
      <protection locked="0"/>
    </xf>
    <xf numFmtId="41" fontId="0" fillId="3" borderId="4" xfId="0" applyNumberFormat="1" applyFill="1" applyBorder="1" applyAlignment="1"/>
    <xf numFmtId="41" fontId="9" fillId="3" borderId="4" xfId="4" applyNumberFormat="1" applyFont="1" applyFill="1" applyBorder="1" applyAlignment="1">
      <alignment vertical="top"/>
    </xf>
    <xf numFmtId="41" fontId="14" fillId="3" borderId="0" xfId="4" applyNumberFormat="1" applyFont="1" applyFill="1"/>
    <xf numFmtId="41" fontId="9" fillId="3" borderId="16" xfId="4" applyNumberFormat="1" applyFont="1" applyFill="1" applyBorder="1" applyAlignment="1">
      <alignment vertical="top"/>
    </xf>
    <xf numFmtId="41" fontId="0" fillId="3" borderId="16" xfId="4" applyNumberFormat="1" applyFont="1" applyFill="1" applyBorder="1"/>
    <xf numFmtId="0" fontId="9" fillId="3" borderId="0" xfId="0" applyFont="1" applyFill="1">
      <alignment vertical="top"/>
    </xf>
    <xf numFmtId="3" fontId="9" fillId="3" borderId="0" xfId="4" applyNumberFormat="1" applyFont="1" applyFill="1" applyBorder="1" applyAlignment="1" applyProtection="1">
      <alignment horizontal="left"/>
      <protection locked="0"/>
    </xf>
    <xf numFmtId="0" fontId="9" fillId="3" borderId="0" xfId="0" applyFont="1" applyFill="1" applyBorder="1" applyAlignment="1">
      <alignment horizontal="center"/>
    </xf>
    <xf numFmtId="3" fontId="9" fillId="3" borderId="0" xfId="4" applyNumberFormat="1" applyFont="1" applyFill="1" applyBorder="1" applyAlignment="1" applyProtection="1">
      <alignment horizontal="right"/>
      <protection locked="0"/>
    </xf>
    <xf numFmtId="0" fontId="9" fillId="3" borderId="0" xfId="0" quotePrefix="1" applyFont="1" applyFill="1" applyBorder="1">
      <alignment vertical="top"/>
    </xf>
    <xf numFmtId="15" fontId="3" fillId="3" borderId="2" xfId="0" applyNumberFormat="1" applyFont="1" applyFill="1" applyBorder="1" applyAlignment="1">
      <alignment horizontal="right"/>
    </xf>
    <xf numFmtId="41" fontId="0" fillId="3" borderId="3" xfId="0" applyNumberFormat="1" applyFill="1" applyBorder="1" applyAlignment="1"/>
    <xf numFmtId="41" fontId="0" fillId="3" borderId="0" xfId="0" applyNumberFormat="1" applyFill="1" applyBorder="1" applyAlignment="1"/>
    <xf numFmtId="41" fontId="3" fillId="3" borderId="2" xfId="0" quotePrefix="1" applyNumberFormat="1" applyFont="1" applyFill="1" applyBorder="1" applyAlignment="1">
      <alignment horizontal="right"/>
    </xf>
    <xf numFmtId="41" fontId="0" fillId="3" borderId="0" xfId="0" applyNumberFormat="1" applyFill="1" applyAlignment="1">
      <alignment horizontal="right"/>
    </xf>
    <xf numFmtId="41" fontId="9" fillId="3" borderId="0" xfId="15" applyNumberFormat="1" applyFont="1" applyFill="1" applyBorder="1" applyAlignment="1" applyProtection="1">
      <alignment horizontal="right"/>
      <protection locked="0"/>
    </xf>
    <xf numFmtId="0" fontId="3" fillId="3" borderId="10" xfId="0" applyFont="1" applyFill="1" applyBorder="1" applyAlignment="1"/>
    <xf numFmtId="0" fontId="0" fillId="3" borderId="11" xfId="0" applyFill="1" applyBorder="1" applyAlignment="1"/>
    <xf numFmtId="3" fontId="0" fillId="3" borderId="11" xfId="0" applyNumberFormat="1" applyFill="1" applyBorder="1" applyAlignment="1"/>
    <xf numFmtId="3" fontId="0" fillId="3" borderId="9" xfId="0" applyNumberFormat="1" applyFill="1" applyBorder="1" applyAlignment="1"/>
    <xf numFmtId="0" fontId="0" fillId="0" borderId="0" xfId="0" applyBorder="1" applyAlignment="1"/>
    <xf numFmtId="0" fontId="0" fillId="0" borderId="0" xfId="0" applyAlignment="1">
      <alignment vertical="top" wrapText="1"/>
    </xf>
    <xf numFmtId="0" fontId="0" fillId="0" borderId="0" xfId="0" applyFill="1" applyAlignment="1"/>
    <xf numFmtId="0" fontId="3" fillId="0" borderId="0" xfId="0" applyFont="1" applyBorder="1" applyAlignment="1">
      <alignment vertical="top" wrapText="1"/>
    </xf>
    <xf numFmtId="0" fontId="9" fillId="0" borderId="0" xfId="0" applyFont="1" applyAlignment="1"/>
    <xf numFmtId="0" fontId="0" fillId="0" borderId="0" xfId="0" applyAlignment="1"/>
    <xf numFmtId="0" fontId="0" fillId="0" borderId="0" xfId="0" applyFill="1" applyAlignment="1"/>
    <xf numFmtId="0" fontId="0" fillId="0" borderId="0" xfId="0" applyAlignment="1">
      <alignment vertical="top" wrapText="1"/>
    </xf>
    <xf numFmtId="0" fontId="9" fillId="0" borderId="0" xfId="0" applyFont="1" applyAlignment="1"/>
    <xf numFmtId="0" fontId="9" fillId="0" borderId="0" xfId="0" applyFont="1" applyFill="1" applyBorder="1" applyAlignment="1" applyProtection="1">
      <alignment vertical="top" wrapText="1"/>
    </xf>
    <xf numFmtId="0" fontId="9" fillId="0" borderId="0" xfId="0" applyFont="1" applyFill="1" applyBorder="1" applyAlignment="1" applyProtection="1">
      <alignment vertical="top"/>
    </xf>
    <xf numFmtId="14" fontId="9" fillId="0" borderId="0" xfId="0" applyNumberFormat="1" applyFont="1" applyBorder="1" applyAlignment="1" applyProtection="1">
      <alignment horizontal="center" vertical="top"/>
      <protection locked="0"/>
    </xf>
    <xf numFmtId="3" fontId="9" fillId="0" borderId="0" xfId="4" applyNumberFormat="1" applyFont="1" applyFill="1" applyBorder="1" applyAlignment="1" applyProtection="1">
      <alignment horizontal="center" vertical="top" wrapText="1"/>
      <protection locked="0"/>
    </xf>
    <xf numFmtId="0" fontId="0" fillId="0" borderId="0" xfId="0" applyAlignment="1"/>
    <xf numFmtId="0" fontId="0" fillId="0" borderId="0" xfId="0" applyFill="1" applyBorder="1" applyAlignment="1"/>
    <xf numFmtId="15" fontId="9" fillId="0" borderId="0" xfId="0" applyNumberFormat="1" applyFont="1" applyAlignment="1">
      <alignment horizontal="right"/>
    </xf>
    <xf numFmtId="15" fontId="9" fillId="0" borderId="0" xfId="0" quotePrefix="1" applyNumberFormat="1" applyFont="1" applyAlignment="1">
      <alignment horizontal="right"/>
    </xf>
    <xf numFmtId="15" fontId="9" fillId="0" borderId="0" xfId="0" applyNumberFormat="1" applyFont="1" applyAlignment="1">
      <alignment horizontal="right" indent="6"/>
    </xf>
    <xf numFmtId="0" fontId="9" fillId="0" borderId="0" xfId="0" applyFont="1" applyAlignment="1"/>
    <xf numFmtId="0" fontId="45" fillId="0" borderId="0" xfId="0" applyFont="1" applyAlignment="1">
      <alignment vertical="center" wrapText="1"/>
    </xf>
    <xf numFmtId="0" fontId="46" fillId="0" borderId="0" xfId="0" applyNumberFormat="1" applyFont="1" applyBorder="1" applyAlignment="1" applyProtection="1">
      <alignment horizontal="right" vertical="top" wrapText="1"/>
    </xf>
    <xf numFmtId="0" fontId="46" fillId="0" borderId="0" xfId="0" applyFont="1" applyAlignment="1">
      <alignment horizontal="right" vertical="top"/>
    </xf>
    <xf numFmtId="0" fontId="47" fillId="0" borderId="0" xfId="0" applyFont="1" applyAlignment="1"/>
    <xf numFmtId="41" fontId="9" fillId="0" borderId="0" xfId="0" applyNumberFormat="1" applyFont="1" applyAlignment="1">
      <alignment horizontal="right" vertical="top"/>
    </xf>
    <xf numFmtId="14" fontId="0" fillId="0" borderId="0" xfId="0" applyNumberFormat="1" applyAlignment="1">
      <alignment horizontal="center"/>
    </xf>
    <xf numFmtId="41" fontId="9" fillId="0" borderId="0" xfId="0" applyNumberFormat="1" applyFont="1" applyAlignment="1">
      <alignment horizontal="right"/>
    </xf>
    <xf numFmtId="41" fontId="9" fillId="0" borderId="0" xfId="4" applyNumberFormat="1" applyFont="1" applyFill="1" applyBorder="1" applyAlignment="1" applyProtection="1">
      <alignment horizontal="center"/>
      <protection locked="0"/>
    </xf>
    <xf numFmtId="0" fontId="0" fillId="0" borderId="0" xfId="0" applyAlignment="1">
      <alignment horizontal="center" vertical="top"/>
    </xf>
    <xf numFmtId="0" fontId="46" fillId="0" borderId="11" xfId="0" applyFont="1" applyBorder="1" applyAlignment="1"/>
    <xf numFmtId="9" fontId="9" fillId="0" borderId="0" xfId="10" applyNumberFormat="1" applyFont="1" applyFill="1" applyBorder="1" applyAlignment="1" applyProtection="1">
      <alignment horizontal="center" vertical="top" wrapText="1"/>
      <protection locked="0"/>
    </xf>
    <xf numFmtId="41" fontId="9" fillId="0" borderId="5" xfId="4" applyNumberFormat="1" applyFont="1" applyFill="1" applyBorder="1" applyAlignment="1" applyProtection="1">
      <alignment horizontal="right"/>
      <protection locked="0"/>
    </xf>
    <xf numFmtId="41" fontId="9" fillId="0" borderId="11" xfId="4" applyNumberFormat="1" applyFont="1" applyFill="1" applyBorder="1" applyAlignment="1" applyProtection="1">
      <alignment horizontal="right"/>
      <protection locked="0"/>
    </xf>
    <xf numFmtId="0" fontId="0" fillId="0" borderId="0" xfId="0" applyFill="1" applyAlignment="1"/>
    <xf numFmtId="0" fontId="0" fillId="0" borderId="0" xfId="0" applyFill="1" applyAlignment="1">
      <alignment vertical="top"/>
    </xf>
    <xf numFmtId="0" fontId="9" fillId="0" borderId="0" xfId="0" applyFont="1" applyFill="1" applyAlignment="1">
      <alignment vertical="top" wrapText="1"/>
    </xf>
    <xf numFmtId="0" fontId="0" fillId="0" borderId="0" xfId="0" applyAlignment="1"/>
    <xf numFmtId="0" fontId="0" fillId="0" borderId="0" xfId="0" applyBorder="1" applyAlignment="1"/>
    <xf numFmtId="0" fontId="0" fillId="0" borderId="0" xfId="0" applyFill="1" applyAlignment="1"/>
    <xf numFmtId="0" fontId="9" fillId="0" borderId="0" xfId="0" applyFont="1" applyAlignment="1"/>
    <xf numFmtId="0" fontId="0" fillId="0" borderId="0" xfId="0" applyAlignment="1"/>
    <xf numFmtId="0" fontId="0" fillId="0" borderId="0" xfId="0" applyAlignment="1">
      <alignment horizontal="center" vertical="top"/>
    </xf>
    <xf numFmtId="0" fontId="0" fillId="0" borderId="0" xfId="0" applyBorder="1" applyAlignment="1"/>
    <xf numFmtId="0" fontId="0" fillId="0" borderId="0" xfId="0" applyFill="1" applyAlignment="1"/>
    <xf numFmtId="0" fontId="0" fillId="0" borderId="0" xfId="0" applyAlignment="1"/>
    <xf numFmtId="3" fontId="9" fillId="0" borderId="0" xfId="4" applyNumberFormat="1" applyFont="1" applyFill="1" applyBorder="1" applyAlignment="1" applyProtection="1">
      <alignment horizontal="left"/>
      <protection locked="0"/>
    </xf>
    <xf numFmtId="0" fontId="9" fillId="0" borderId="0" xfId="0" applyFont="1" applyAlignment="1"/>
    <xf numFmtId="0" fontId="0" fillId="0" borderId="0" xfId="0" applyFill="1" applyBorder="1" applyAlignment="1"/>
    <xf numFmtId="0" fontId="41" fillId="2" borderId="0" xfId="20" applyAlignment="1"/>
    <xf numFmtId="3" fontId="41" fillId="2" borderId="0" xfId="20" applyNumberFormat="1" applyAlignment="1"/>
    <xf numFmtId="0" fontId="41" fillId="2" borderId="0" xfId="20" applyBorder="1" applyAlignment="1">
      <alignment horizontal="center"/>
    </xf>
    <xf numFmtId="0" fontId="41" fillId="2" borderId="0" xfId="20" applyBorder="1" applyAlignment="1"/>
    <xf numFmtId="3" fontId="41" fillId="2" borderId="0" xfId="20" applyNumberFormat="1" applyBorder="1" applyAlignment="1"/>
    <xf numFmtId="3" fontId="41" fillId="2" borderId="0" xfId="20" applyNumberFormat="1" applyBorder="1" applyAlignment="1">
      <alignment horizontal="right"/>
    </xf>
    <xf numFmtId="0" fontId="9" fillId="0" borderId="0" xfId="0" applyFont="1" applyAlignment="1">
      <alignment horizontal="left" indent="1"/>
    </xf>
    <xf numFmtId="3" fontId="9" fillId="0" borderId="0" xfId="4" applyNumberFormat="1" applyFont="1" applyFill="1" applyBorder="1" applyAlignment="1" applyProtection="1">
      <alignment horizontal="left" indent="1"/>
      <protection locked="0"/>
    </xf>
    <xf numFmtId="3" fontId="9" fillId="0" borderId="0" xfId="4" applyNumberFormat="1" applyFont="1" applyFill="1" applyBorder="1" applyAlignment="1" applyProtection="1">
      <alignment horizontal="left" indent="2"/>
      <protection locked="0"/>
    </xf>
    <xf numFmtId="167" fontId="41" fillId="2" borderId="0" xfId="20" applyNumberFormat="1"/>
    <xf numFmtId="10" fontId="0" fillId="0" borderId="0" xfId="10" applyFont="1" applyAlignment="1"/>
    <xf numFmtId="9" fontId="9" fillId="0" borderId="0" xfId="0" applyNumberFormat="1" applyFont="1" applyAlignment="1"/>
    <xf numFmtId="0" fontId="0" fillId="0" borderId="0" xfId="0" applyAlignment="1"/>
    <xf numFmtId="0" fontId="0" fillId="0" borderId="0" xfId="0" applyFill="1" applyAlignment="1"/>
    <xf numFmtId="0" fontId="9" fillId="0" borderId="0" xfId="0" applyFont="1" applyFill="1" applyAlignment="1">
      <alignment vertical="top" wrapText="1"/>
    </xf>
    <xf numFmtId="0" fontId="0" fillId="0" borderId="14" xfId="0" applyBorder="1" applyAlignment="1"/>
    <xf numFmtId="0" fontId="0" fillId="0" borderId="0" xfId="0" applyBorder="1" applyAlignment="1"/>
    <xf numFmtId="0" fontId="0" fillId="0" borderId="15" xfId="0" applyBorder="1" applyAlignment="1"/>
    <xf numFmtId="0" fontId="0" fillId="0" borderId="12" xfId="0" applyBorder="1" applyAlignment="1"/>
    <xf numFmtId="0" fontId="0" fillId="0" borderId="4" xfId="0" applyBorder="1" applyAlignment="1"/>
    <xf numFmtId="0" fontId="0" fillId="0" borderId="13" xfId="0" applyBorder="1" applyAlignment="1"/>
    <xf numFmtId="0" fontId="37" fillId="0" borderId="0" xfId="0" applyFont="1" applyFill="1" applyBorder="1" applyAlignment="1"/>
    <xf numFmtId="0" fontId="0" fillId="0" borderId="0" xfId="0" applyAlignment="1"/>
    <xf numFmtId="0" fontId="3" fillId="0" borderId="0" xfId="0" applyFont="1" applyFill="1" applyBorder="1" applyAlignment="1">
      <alignment vertical="top" wrapText="1"/>
    </xf>
    <xf numFmtId="0" fontId="9" fillId="0" borderId="0" xfId="0" applyFont="1" applyFill="1" applyAlignment="1">
      <alignment vertical="top" wrapText="1"/>
    </xf>
    <xf numFmtId="0" fontId="0" fillId="0" borderId="0" xfId="0" applyFill="1" applyAlignment="1">
      <alignment vertical="top"/>
    </xf>
    <xf numFmtId="0" fontId="9" fillId="0" borderId="0" xfId="0" applyFont="1" applyFill="1" applyAlignment="1">
      <alignment wrapText="1"/>
    </xf>
    <xf numFmtId="0" fontId="0" fillId="0" borderId="0" xfId="0" applyFill="1" applyAlignment="1"/>
    <xf numFmtId="0" fontId="9" fillId="0" borderId="0" xfId="0" applyFont="1" applyFill="1" applyBorder="1" applyAlignment="1">
      <alignment vertical="top" wrapText="1"/>
    </xf>
    <xf numFmtId="0" fontId="0" fillId="0" borderId="0" xfId="0" applyFill="1" applyAlignment="1">
      <alignment vertical="top" wrapText="1"/>
    </xf>
    <xf numFmtId="0" fontId="0" fillId="0" borderId="0" xfId="0" applyAlignment="1">
      <alignment vertical="top" wrapText="1"/>
    </xf>
    <xf numFmtId="0" fontId="9" fillId="0" borderId="0" xfId="0" applyFont="1" applyAlignment="1">
      <alignment horizontal="left" wrapText="1"/>
    </xf>
    <xf numFmtId="0" fontId="9" fillId="0" borderId="0" xfId="0" applyFont="1" applyAlignment="1">
      <alignment vertical="top" wrapText="1"/>
    </xf>
    <xf numFmtId="0" fontId="0" fillId="0" borderId="0" xfId="0" applyFill="1" applyAlignment="1">
      <alignment wrapText="1"/>
    </xf>
    <xf numFmtId="0" fontId="9" fillId="0" borderId="0" xfId="0" applyFont="1" applyAlignment="1">
      <alignment wrapText="1"/>
    </xf>
    <xf numFmtId="0" fontId="9" fillId="0" borderId="0" xfId="0" applyFont="1" applyFill="1" applyAlignment="1">
      <alignment horizontal="left" wrapText="1"/>
    </xf>
    <xf numFmtId="0" fontId="9" fillId="0" borderId="14" xfId="0" applyFont="1" applyBorder="1" applyAlignment="1">
      <alignment horizontal="justify" vertical="top" wrapText="1"/>
    </xf>
    <xf numFmtId="0" fontId="9" fillId="0" borderId="0" xfId="0" applyFont="1" applyBorder="1" applyAlignment="1">
      <alignment horizontal="justify" vertical="top"/>
    </xf>
    <xf numFmtId="0" fontId="9" fillId="0" borderId="15" xfId="0" applyFont="1" applyBorder="1" applyAlignment="1">
      <alignment horizontal="justify" vertical="top"/>
    </xf>
    <xf numFmtId="0" fontId="9" fillId="0" borderId="12" xfId="0" applyFont="1" applyBorder="1" applyAlignment="1"/>
    <xf numFmtId="0" fontId="0" fillId="0" borderId="0" xfId="0" applyFill="1" applyBorder="1" applyAlignment="1">
      <alignment vertical="top" wrapText="1"/>
    </xf>
    <xf numFmtId="0" fontId="9" fillId="0" borderId="0" xfId="0" applyFont="1" applyFill="1" applyBorder="1" applyAlignment="1">
      <alignment horizontal="justify" vertical="top" wrapText="1"/>
    </xf>
    <xf numFmtId="0" fontId="9" fillId="0" borderId="0" xfId="0" applyFont="1" applyFill="1" applyBorder="1" applyAlignment="1">
      <alignment horizontal="justify" vertical="top"/>
    </xf>
    <xf numFmtId="0" fontId="0" fillId="0" borderId="0" xfId="0" applyFill="1" applyBorder="1" applyAlignment="1"/>
    <xf numFmtId="0" fontId="6" fillId="0" borderId="0" xfId="0" applyFont="1" applyBorder="1" applyAlignment="1">
      <alignment vertical="top" wrapText="1"/>
    </xf>
    <xf numFmtId="0" fontId="9" fillId="0" borderId="0" xfId="0" applyFont="1" applyAlignment="1"/>
    <xf numFmtId="3" fontId="9" fillId="0" borderId="0" xfId="4" applyNumberFormat="1" applyFont="1" applyFill="1" applyBorder="1" applyAlignment="1" applyProtection="1">
      <alignment horizontal="left"/>
      <protection locked="0"/>
    </xf>
    <xf numFmtId="0" fontId="9" fillId="0" borderId="14" xfId="0" applyFont="1" applyBorder="1" applyAlignment="1">
      <alignment horizontal="justify" vertical="top"/>
    </xf>
    <xf numFmtId="0" fontId="0" fillId="0" borderId="0" xfId="0" applyBorder="1" applyAlignment="1">
      <alignment horizontal="justify" vertical="top"/>
    </xf>
    <xf numFmtId="0" fontId="0" fillId="0" borderId="15" xfId="0" applyBorder="1" applyAlignment="1">
      <alignment horizontal="justify" vertical="top"/>
    </xf>
    <xf numFmtId="0" fontId="0" fillId="3" borderId="14" xfId="0" applyFill="1" applyBorder="1" applyAlignment="1"/>
    <xf numFmtId="0" fontId="0" fillId="3" borderId="0" xfId="0" applyFill="1" applyBorder="1" applyAlignment="1"/>
    <xf numFmtId="0" fontId="0" fillId="3" borderId="15" xfId="0" applyFill="1" applyBorder="1" applyAlignment="1"/>
    <xf numFmtId="0" fontId="0" fillId="3" borderId="12" xfId="0" applyFill="1" applyBorder="1" applyAlignment="1"/>
    <xf numFmtId="0" fontId="0" fillId="3" borderId="4" xfId="0" applyFill="1" applyBorder="1" applyAlignment="1"/>
    <xf numFmtId="0" fontId="0" fillId="3" borderId="13" xfId="0" applyFill="1" applyBorder="1" applyAlignment="1"/>
    <xf numFmtId="0" fontId="0" fillId="0" borderId="14" xfId="0" applyBorder="1" applyAlignment="1">
      <alignment wrapText="1"/>
    </xf>
    <xf numFmtId="0" fontId="0" fillId="0" borderId="0" xfId="0" applyBorder="1" applyAlignment="1">
      <alignment wrapText="1"/>
    </xf>
    <xf numFmtId="0" fontId="0" fillId="0" borderId="15" xfId="0" applyBorder="1" applyAlignment="1">
      <alignment wrapText="1"/>
    </xf>
    <xf numFmtId="0" fontId="6" fillId="0" borderId="4" xfId="0" applyFont="1" applyBorder="1" applyAlignment="1"/>
    <xf numFmtId="0" fontId="0" fillId="0" borderId="12" xfId="0" applyBorder="1" applyAlignment="1">
      <alignment wrapText="1"/>
    </xf>
    <xf numFmtId="0" fontId="0" fillId="0" borderId="4" xfId="0" applyBorder="1" applyAlignment="1">
      <alignment wrapText="1"/>
    </xf>
    <xf numFmtId="0" fontId="0" fillId="0" borderId="13" xfId="0" applyBorder="1" applyAlignment="1">
      <alignment wrapText="1"/>
    </xf>
    <xf numFmtId="0" fontId="0" fillId="0" borderId="14" xfId="0"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9" fillId="0" borderId="14" xfId="0" applyFont="1" applyBorder="1" applyAlignment="1">
      <alignment vertical="top" wrapText="1"/>
    </xf>
    <xf numFmtId="0" fontId="8" fillId="0" borderId="14" xfId="0" applyFont="1" applyBorder="1" applyAlignment="1"/>
    <xf numFmtId="0" fontId="9" fillId="0" borderId="14" xfId="0" applyFont="1" applyBorder="1" applyAlignment="1"/>
    <xf numFmtId="14" fontId="9" fillId="0" borderId="0" xfId="0" applyNumberFormat="1" applyFont="1" applyBorder="1" applyAlignment="1" applyProtection="1">
      <alignment horizontal="center" vertical="top"/>
      <protection locked="0"/>
    </xf>
    <xf numFmtId="0" fontId="0" fillId="0" borderId="0" xfId="0" applyAlignment="1">
      <alignment horizontal="center" vertical="top"/>
    </xf>
    <xf numFmtId="14" fontId="9" fillId="0" borderId="5" xfId="0" applyNumberFormat="1" applyFont="1" applyBorder="1" applyAlignment="1" applyProtection="1">
      <alignment horizontal="center" vertical="top"/>
      <protection locked="0"/>
    </xf>
    <xf numFmtId="0" fontId="0" fillId="0" borderId="5" xfId="0" applyBorder="1" applyAlignment="1">
      <alignment horizontal="center" vertical="top"/>
    </xf>
    <xf numFmtId="0" fontId="9" fillId="0" borderId="0" xfId="0" applyFont="1" applyFill="1" applyBorder="1" applyAlignment="1" applyProtection="1">
      <alignment vertical="top"/>
    </xf>
    <xf numFmtId="0" fontId="9" fillId="0" borderId="0" xfId="0" applyFont="1" applyFill="1" applyBorder="1" applyAlignment="1" applyProtection="1">
      <alignment vertical="top" wrapText="1"/>
    </xf>
    <xf numFmtId="0" fontId="9" fillId="0" borderId="0" xfId="0" applyFont="1" applyBorder="1" applyAlignment="1" applyProtection="1">
      <alignment horizontal="center"/>
      <protection locked="0"/>
    </xf>
    <xf numFmtId="14" fontId="9" fillId="0" borderId="11" xfId="0" applyNumberFormat="1" applyFont="1" applyBorder="1" applyAlignment="1" applyProtection="1">
      <alignment horizontal="center" vertical="top"/>
      <protection locked="0"/>
    </xf>
    <xf numFmtId="0" fontId="0" fillId="0" borderId="11" xfId="0" applyBorder="1" applyAlignment="1">
      <alignment horizontal="center" vertical="top"/>
    </xf>
    <xf numFmtId="0" fontId="9" fillId="0" borderId="0" xfId="0" applyFont="1" applyFill="1" applyBorder="1" applyAlignment="1" applyProtection="1">
      <alignment wrapText="1"/>
    </xf>
    <xf numFmtId="3" fontId="9" fillId="0" borderId="0" xfId="4" applyNumberFormat="1" applyFont="1" applyFill="1" applyBorder="1" applyAlignment="1" applyProtection="1">
      <alignment horizontal="left" wrapText="1"/>
      <protection locked="0"/>
    </xf>
    <xf numFmtId="0" fontId="9" fillId="0" borderId="0" xfId="0" applyFont="1" applyBorder="1" applyAlignment="1" applyProtection="1"/>
    <xf numFmtId="0" fontId="9" fillId="0" borderId="0" xfId="0" applyFont="1" applyBorder="1" applyAlignment="1" applyProtection="1">
      <alignment wrapText="1"/>
    </xf>
    <xf numFmtId="0" fontId="9" fillId="0" borderId="0" xfId="0" applyNumberFormat="1" applyFont="1" applyBorder="1" applyAlignment="1" applyProtection="1">
      <alignment wrapText="1"/>
    </xf>
    <xf numFmtId="0" fontId="0" fillId="0" borderId="0" xfId="0" applyAlignment="1">
      <alignment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Border="1" applyAlignment="1">
      <alignment horizontal="left" vertical="top" wrapText="1"/>
    </xf>
    <xf numFmtId="0" fontId="3" fillId="0" borderId="15" xfId="0" applyFont="1" applyBorder="1" applyAlignment="1">
      <alignment horizontal="left" vertical="top" wrapText="1"/>
    </xf>
    <xf numFmtId="3" fontId="9" fillId="0" borderId="0" xfId="4" quotePrefix="1" applyNumberFormat="1" applyFont="1" applyFill="1" applyBorder="1" applyAlignment="1" applyProtection="1">
      <alignment horizontal="left"/>
      <protection locked="0"/>
    </xf>
    <xf numFmtId="0" fontId="9" fillId="0" borderId="0" xfId="0" applyFont="1" applyBorder="1" applyAlignment="1">
      <alignment wrapText="1"/>
    </xf>
    <xf numFmtId="0" fontId="0" fillId="0" borderId="0" xfId="0" applyAlignment="1">
      <alignment vertical="top"/>
    </xf>
  </cellXfs>
  <cellStyles count="22">
    <cellStyle name="Comma 2" xfId="17"/>
    <cellStyle name="Comma_JAARBOEK" xfId="1"/>
    <cellStyle name="Datum" xfId="2"/>
    <cellStyle name="Euro" xfId="3"/>
    <cellStyle name="Goed" xfId="20" builtinId="26"/>
    <cellStyle name="Komma" xfId="4" builtinId="3"/>
    <cellStyle name="Komma 2" xfId="14"/>
    <cellStyle name="Komma 3" xfId="15"/>
    <cellStyle name="Komma0" xfId="5"/>
    <cellStyle name="Koptekst 1" xfId="6"/>
    <cellStyle name="Koptekst 2" xfId="7"/>
    <cellStyle name="Normal 2" xfId="18"/>
    <cellStyle name="Normal_hfst 5 9 dec 03" xfId="8"/>
    <cellStyle name="Normal_Specificaties" xfId="9"/>
    <cellStyle name="Percent 2" xfId="19"/>
    <cellStyle name="Procent" xfId="10" builtinId="5"/>
    <cellStyle name="Procent 2" xfId="16"/>
    <cellStyle name="Standaard" xfId="0" builtinId="0"/>
    <cellStyle name="Totaal" xfId="11" builtinId="25" customBuiltin="1"/>
    <cellStyle name="Valuta" xfId="21" builtinId="4"/>
    <cellStyle name="Valuta0" xfId="12"/>
    <cellStyle name="Vast" xfId="13"/>
  </cellStyles>
  <dxfs count="103">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aarverslagenzorg.nl/MV_2004/Invoermodule_MV_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Nacalculaties_Ber"/>
      <sheetName val="Hulp_GrijzeCellen"/>
      <sheetName val="Hoofdmenu"/>
      <sheetName val="Keuzemenu"/>
      <sheetName val="Nacalculaties"/>
      <sheetName val="Algemene informatie"/>
      <sheetName val="VVT"/>
      <sheetName val="JGZ en Kraamzorg"/>
      <sheetName val="GHZ"/>
      <sheetName val="Personeel V&amp;V"/>
      <sheetName val="Personeel thuiszorg"/>
      <sheetName val="Personeel VVT"/>
      <sheetName val="Personeel GHZ"/>
      <sheetName val="Bezoldiging bestuurder"/>
      <sheetName val="Bezoldiging toezichthouders"/>
      <sheetName val="4.1 Balans"/>
      <sheetName val="4.2 Resultatenrekening"/>
      <sheetName val="4.3 Resultatenrekening per segm"/>
      <sheetName val="4.4 Kasstroom overzicht"/>
      <sheetName val="4.5 Enkelvoudig Balans"/>
      <sheetName val="4.6 Enkelvoudige resultatenrek."/>
      <sheetName val="B1 Toelichting op de balans"/>
      <sheetName val="B2 Toelichting resultatenrek."/>
      <sheetName val="B3 Toelichting enkelv. balans"/>
      <sheetName val="B4 Toelichting enkelv. result."/>
      <sheetName val="B5 Verloopoverzicht IMA"/>
      <sheetName val="B6 Verloopoverzicht MVA"/>
      <sheetName val="B7 B8 Specificatie projecten"/>
      <sheetName val="B9 Overzicht langl. leningen"/>
      <sheetName val="B10 Rekenstaten"/>
      <sheetName val="Eigen bijlage 1"/>
      <sheetName val="Eigen bijlage 2"/>
      <sheetName val="Eigen bijlage 3"/>
    </sheetNames>
    <sheetDataSet>
      <sheetData sheetId="0">
        <row r="65">
          <cell r="A65" t="str">
            <v>Hypothecair</v>
          </cell>
        </row>
        <row r="66">
          <cell r="A66" t="str">
            <v>Onderhands</v>
          </cell>
        </row>
        <row r="67">
          <cell r="A67" t="str">
            <v>Obligatielening</v>
          </cell>
        </row>
        <row r="68">
          <cell r="A68" t="str">
            <v>Overig</v>
          </cell>
        </row>
        <row r="72">
          <cell r="A72" t="str">
            <v>Geen zekerheid gesteld</v>
          </cell>
        </row>
        <row r="73">
          <cell r="A73" t="str">
            <v>Waarborgfonds</v>
          </cell>
        </row>
        <row r="74">
          <cell r="A74" t="str">
            <v>Rijksgarantie</v>
          </cell>
        </row>
        <row r="75">
          <cell r="A75" t="str">
            <v>Gemeentegarantie</v>
          </cell>
        </row>
        <row r="76">
          <cell r="A76" t="str">
            <v>Positieve hypotheekclausule</v>
          </cell>
        </row>
        <row r="77">
          <cell r="A77" t="str">
            <v>Negatieve hypotheekclausule</v>
          </cell>
        </row>
        <row r="78">
          <cell r="A78" t="str">
            <v>Overige</v>
          </cell>
        </row>
        <row r="82">
          <cell r="A82" t="str">
            <v>Lineair</v>
          </cell>
        </row>
        <row r="83">
          <cell r="A83" t="str">
            <v>Annuïteiten</v>
          </cell>
        </row>
        <row r="84">
          <cell r="A84" t="str">
            <v>Overig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A39"/>
  <sheetViews>
    <sheetView view="pageBreakPreview" topLeftCell="A4" zoomScale="80" zoomScaleNormal="80" zoomScalePageLayoutView="80" workbookViewId="0">
      <selection activeCell="A25" sqref="A25"/>
    </sheetView>
  </sheetViews>
  <sheetFormatPr defaultColWidth="8.85546875" defaultRowHeight="12.75" x14ac:dyDescent="0.2"/>
  <cols>
    <col min="1" max="1" width="88.140625" customWidth="1"/>
  </cols>
  <sheetData>
    <row r="11" spans="1:1" ht="37.5" x14ac:dyDescent="0.2">
      <c r="A11" s="87" t="s">
        <v>677</v>
      </c>
    </row>
    <row r="12" spans="1:1" ht="37.5" x14ac:dyDescent="0.5">
      <c r="A12" s="88"/>
    </row>
    <row r="13" spans="1:1" ht="37.5" x14ac:dyDescent="0.2">
      <c r="A13" s="87" t="s">
        <v>596</v>
      </c>
    </row>
    <row r="19" spans="1:1" ht="23.25" x14ac:dyDescent="0.2">
      <c r="A19" s="116"/>
    </row>
    <row r="20" spans="1:1" ht="20.25" x14ac:dyDescent="0.2">
      <c r="A20" s="240"/>
    </row>
    <row r="21" spans="1:1" ht="20.25" x14ac:dyDescent="0.2">
      <c r="A21" s="240"/>
    </row>
    <row r="24" spans="1:1" ht="12.75" customHeight="1" x14ac:dyDescent="0.2">
      <c r="A24" s="87"/>
    </row>
    <row r="25" spans="1:1" ht="37.5" x14ac:dyDescent="0.2">
      <c r="A25" s="87"/>
    </row>
    <row r="26" spans="1:1" ht="37.5" x14ac:dyDescent="0.2">
      <c r="A26" s="87"/>
    </row>
    <row r="27" spans="1:1" ht="15.75" x14ac:dyDescent="0.2">
      <c r="A27" s="234"/>
    </row>
    <row r="28" spans="1:1" ht="15" x14ac:dyDescent="0.2">
      <c r="A28" s="235"/>
    </row>
    <row r="29" spans="1:1" ht="15" x14ac:dyDescent="0.2">
      <c r="A29" s="236"/>
    </row>
    <row r="30" spans="1:1" ht="15" x14ac:dyDescent="0.2">
      <c r="A30" s="236"/>
    </row>
    <row r="31" spans="1:1" ht="15" x14ac:dyDescent="0.2">
      <c r="A31" s="237"/>
    </row>
    <row r="32" spans="1:1" ht="15" x14ac:dyDescent="0.2">
      <c r="A32" s="235"/>
    </row>
    <row r="33" spans="1:1" s="283" customFormat="1" ht="15.75" x14ac:dyDescent="0.25">
      <c r="A33" s="290"/>
    </row>
    <row r="34" spans="1:1" s="283" customFormat="1" ht="15.75" x14ac:dyDescent="0.25">
      <c r="A34" s="290"/>
    </row>
    <row r="35" spans="1:1" s="283" customFormat="1" ht="15.75" x14ac:dyDescent="0.25">
      <c r="A35" s="290"/>
    </row>
    <row r="36" spans="1:1" ht="15" x14ac:dyDescent="0.2">
      <c r="A36" s="238"/>
    </row>
    <row r="37" spans="1:1" ht="15" x14ac:dyDescent="0.2">
      <c r="A37" s="238"/>
    </row>
    <row r="38" spans="1:1" ht="15.75" x14ac:dyDescent="0.25">
      <c r="A38" s="352"/>
    </row>
    <row r="39" spans="1:1" ht="15.75" x14ac:dyDescent="0.25">
      <c r="A39" s="352"/>
    </row>
  </sheetData>
  <phoneticPr fontId="0" type="noConversion"/>
  <pageMargins left="0.75" right="0.75" top="1" bottom="1" header="0.5" footer="0.5"/>
  <pageSetup paperSize="9" orientation="portrait" r:id="rId1"/>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80" zoomScaleNormal="80" zoomScalePageLayoutView="80" workbookViewId="0">
      <selection activeCell="A3" sqref="A3"/>
    </sheetView>
  </sheetViews>
  <sheetFormatPr defaultColWidth="8.85546875" defaultRowHeight="12.75" x14ac:dyDescent="0.2"/>
  <cols>
    <col min="1" max="1" width="13.85546875" style="35" customWidth="1"/>
    <col min="2" max="2" width="10.140625" style="35" customWidth="1"/>
    <col min="3" max="3" width="12" style="35" customWidth="1"/>
    <col min="4" max="4" width="7.140625" style="35" customWidth="1"/>
    <col min="5" max="5" width="13.28515625" style="35" customWidth="1"/>
    <col min="6" max="6" width="7.85546875" customWidth="1"/>
    <col min="7" max="7" width="12.140625" style="35" customWidth="1"/>
    <col min="8" max="8" width="10.7109375" style="35" customWidth="1"/>
    <col min="9" max="9" width="10.85546875" style="35" customWidth="1"/>
    <col min="10" max="10" width="12" style="35" customWidth="1"/>
    <col min="11" max="11" width="11" style="35" customWidth="1"/>
    <col min="12" max="12" width="11.140625" style="35" customWidth="1"/>
    <col min="13" max="13" width="9.28515625" style="35" customWidth="1"/>
    <col min="14" max="14" width="8.85546875" style="35"/>
    <col min="15" max="15" width="18.7109375" style="35" customWidth="1"/>
    <col min="16" max="16" width="8.85546875" style="35"/>
  </cols>
  <sheetData>
    <row r="1" spans="1:16" x14ac:dyDescent="0.2">
      <c r="A1" s="48" t="str">
        <f>inhoud!B1</f>
        <v>Stichting Windroos Foundation</v>
      </c>
      <c r="B1" s="48"/>
    </row>
    <row r="2" spans="1:16" x14ac:dyDescent="0.2">
      <c r="A2" s="100"/>
      <c r="B2" s="100"/>
      <c r="C2" s="101"/>
      <c r="D2" s="101"/>
      <c r="E2" s="101"/>
      <c r="F2" s="101"/>
      <c r="G2" s="101"/>
      <c r="H2" s="101"/>
      <c r="I2" s="101"/>
      <c r="J2" s="101"/>
      <c r="K2" s="101"/>
      <c r="L2" s="101"/>
      <c r="M2" s="101"/>
      <c r="N2" s="101"/>
      <c r="O2" s="101"/>
    </row>
    <row r="5" spans="1:16" x14ac:dyDescent="0.2">
      <c r="A5" s="13" t="s">
        <v>304</v>
      </c>
    </row>
    <row r="7" spans="1:16" x14ac:dyDescent="0.2">
      <c r="A7" s="247" t="s">
        <v>523</v>
      </c>
      <c r="B7" s="89"/>
      <c r="C7" s="90"/>
      <c r="D7" s="90"/>
      <c r="E7" s="90"/>
      <c r="G7" s="91"/>
      <c r="H7" s="91"/>
      <c r="I7" s="91"/>
      <c r="J7" s="91"/>
      <c r="K7" s="91"/>
      <c r="L7" s="91"/>
      <c r="M7" s="92"/>
      <c r="N7" s="90"/>
      <c r="O7" s="75"/>
    </row>
    <row r="8" spans="1:16" x14ac:dyDescent="0.2">
      <c r="A8" s="89"/>
      <c r="B8" s="89"/>
      <c r="C8" s="90"/>
      <c r="D8" s="90"/>
      <c r="E8" s="90"/>
      <c r="G8" s="91"/>
      <c r="H8" s="91"/>
      <c r="I8" s="91"/>
      <c r="J8" s="91"/>
      <c r="K8" s="91"/>
      <c r="L8" s="91"/>
      <c r="M8" s="92"/>
      <c r="N8" s="90"/>
      <c r="O8" s="75"/>
    </row>
    <row r="9" spans="1:16" ht="69" customHeight="1" x14ac:dyDescent="0.2">
      <c r="A9" s="98" t="s">
        <v>83</v>
      </c>
      <c r="B9" s="98" t="s">
        <v>186</v>
      </c>
      <c r="C9" s="98" t="s">
        <v>187</v>
      </c>
      <c r="D9" s="98" t="s">
        <v>189</v>
      </c>
      <c r="E9" s="98" t="s">
        <v>84</v>
      </c>
      <c r="F9" s="98" t="s">
        <v>321</v>
      </c>
      <c r="G9" s="248" t="s">
        <v>476</v>
      </c>
      <c r="H9" s="248" t="s">
        <v>512</v>
      </c>
      <c r="I9" s="249" t="s">
        <v>513</v>
      </c>
      <c r="J9" s="248" t="s">
        <v>514</v>
      </c>
      <c r="K9" s="98" t="s">
        <v>308</v>
      </c>
      <c r="L9" s="249" t="s">
        <v>515</v>
      </c>
      <c r="M9" s="98" t="s">
        <v>190</v>
      </c>
      <c r="N9" s="248" t="s">
        <v>516</v>
      </c>
      <c r="O9" s="102" t="s">
        <v>85</v>
      </c>
    </row>
    <row r="10" spans="1:16" x14ac:dyDescent="0.2">
      <c r="A10" s="90"/>
      <c r="B10" s="90"/>
      <c r="C10" s="156" t="s">
        <v>6</v>
      </c>
      <c r="D10" s="90"/>
      <c r="E10" s="93"/>
      <c r="F10" s="93" t="s">
        <v>188</v>
      </c>
      <c r="G10" s="156" t="s">
        <v>6</v>
      </c>
      <c r="H10" s="156" t="s">
        <v>6</v>
      </c>
      <c r="I10" s="156" t="s">
        <v>6</v>
      </c>
      <c r="J10" s="156" t="s">
        <v>6</v>
      </c>
      <c r="K10" s="156" t="s">
        <v>6</v>
      </c>
      <c r="L10" s="94"/>
      <c r="M10" s="95"/>
      <c r="N10" s="156" t="s">
        <v>6</v>
      </c>
      <c r="O10" s="90"/>
    </row>
    <row r="11" spans="1:16" x14ac:dyDescent="0.2">
      <c r="A11" s="90"/>
      <c r="B11" s="90"/>
      <c r="C11" s="90"/>
      <c r="D11" s="90"/>
      <c r="E11" s="93"/>
      <c r="F11" s="93"/>
      <c r="G11" s="94"/>
      <c r="H11" s="94"/>
      <c r="I11" s="94"/>
      <c r="J11" s="94"/>
      <c r="K11" s="94"/>
      <c r="L11" s="94"/>
      <c r="M11" s="95"/>
      <c r="N11" s="93"/>
      <c r="O11" s="90"/>
    </row>
    <row r="12" spans="1:16" s="45" customFormat="1" x14ac:dyDescent="0.2">
      <c r="A12" s="152"/>
      <c r="B12" s="160"/>
      <c r="C12" s="155"/>
      <c r="D12" s="167"/>
      <c r="E12" s="152"/>
      <c r="F12" s="166"/>
      <c r="G12" s="155"/>
      <c r="H12" s="155"/>
      <c r="I12" s="157"/>
      <c r="J12" s="159">
        <f t="shared" ref="J12:J33" si="0">G12+H12-I12</f>
        <v>0</v>
      </c>
      <c r="K12" s="99"/>
      <c r="L12" s="103"/>
      <c r="M12" s="152"/>
      <c r="N12" s="155"/>
      <c r="O12" s="152"/>
      <c r="P12" s="121"/>
    </row>
    <row r="13" spans="1:16" s="45" customFormat="1" x14ac:dyDescent="0.2">
      <c r="A13" s="152"/>
      <c r="B13" s="160"/>
      <c r="C13" s="155"/>
      <c r="D13" s="167"/>
      <c r="E13" s="152"/>
      <c r="F13" s="166"/>
      <c r="G13" s="155"/>
      <c r="H13" s="155"/>
      <c r="I13" s="157"/>
      <c r="J13" s="159">
        <f t="shared" si="0"/>
        <v>0</v>
      </c>
      <c r="K13" s="99"/>
      <c r="L13" s="103"/>
      <c r="M13" s="152"/>
      <c r="N13" s="155"/>
      <c r="O13" s="152"/>
      <c r="P13" s="121"/>
    </row>
    <row r="14" spans="1:16" s="45" customFormat="1" x14ac:dyDescent="0.2">
      <c r="A14" s="152"/>
      <c r="B14" s="160"/>
      <c r="C14" s="155"/>
      <c r="D14" s="167"/>
      <c r="E14" s="152"/>
      <c r="F14" s="166"/>
      <c r="G14" s="155"/>
      <c r="H14" s="155"/>
      <c r="I14" s="157"/>
      <c r="J14" s="159">
        <f t="shared" si="0"/>
        <v>0</v>
      </c>
      <c r="K14" s="99"/>
      <c r="L14" s="103"/>
      <c r="M14" s="152"/>
      <c r="N14" s="155"/>
      <c r="O14" s="152"/>
      <c r="P14" s="121"/>
    </row>
    <row r="15" spans="1:16" s="45" customFormat="1" x14ac:dyDescent="0.2">
      <c r="A15" s="152"/>
      <c r="B15" s="160"/>
      <c r="C15" s="155"/>
      <c r="D15" s="167"/>
      <c r="E15" s="152"/>
      <c r="F15" s="166"/>
      <c r="G15" s="155"/>
      <c r="H15" s="155"/>
      <c r="I15" s="157"/>
      <c r="J15" s="159">
        <f t="shared" si="0"/>
        <v>0</v>
      </c>
      <c r="K15" s="99"/>
      <c r="L15" s="103"/>
      <c r="M15" s="152"/>
      <c r="N15" s="155"/>
      <c r="O15" s="152"/>
      <c r="P15" s="121"/>
    </row>
    <row r="16" spans="1:16" s="45" customFormat="1" x14ac:dyDescent="0.2">
      <c r="A16" s="152"/>
      <c r="B16" s="160"/>
      <c r="C16" s="155"/>
      <c r="D16" s="167"/>
      <c r="E16" s="152"/>
      <c r="F16" s="166"/>
      <c r="G16" s="155"/>
      <c r="H16" s="155"/>
      <c r="I16" s="157"/>
      <c r="J16" s="159">
        <f t="shared" si="0"/>
        <v>0</v>
      </c>
      <c r="K16" s="99"/>
      <c r="L16" s="103"/>
      <c r="M16" s="152"/>
      <c r="N16" s="155"/>
      <c r="O16" s="152"/>
      <c r="P16" s="121"/>
    </row>
    <row r="17" spans="1:16" s="45" customFormat="1" x14ac:dyDescent="0.2">
      <c r="A17" s="152"/>
      <c r="B17" s="160"/>
      <c r="C17" s="155"/>
      <c r="D17" s="167"/>
      <c r="E17" s="152"/>
      <c r="F17" s="166"/>
      <c r="G17" s="155"/>
      <c r="H17" s="155"/>
      <c r="I17" s="157"/>
      <c r="J17" s="159">
        <f t="shared" si="0"/>
        <v>0</v>
      </c>
      <c r="K17" s="99"/>
      <c r="L17" s="103"/>
      <c r="M17" s="152"/>
      <c r="N17" s="155"/>
      <c r="O17" s="152"/>
      <c r="P17" s="121"/>
    </row>
    <row r="18" spans="1:16" s="45" customFormat="1" x14ac:dyDescent="0.2">
      <c r="A18" s="152"/>
      <c r="B18" s="160"/>
      <c r="C18" s="155"/>
      <c r="D18" s="167"/>
      <c r="E18" s="152"/>
      <c r="F18" s="166"/>
      <c r="G18" s="155"/>
      <c r="H18" s="155"/>
      <c r="I18" s="157"/>
      <c r="J18" s="159">
        <f t="shared" si="0"/>
        <v>0</v>
      </c>
      <c r="K18" s="99"/>
      <c r="L18" s="103"/>
      <c r="M18" s="152"/>
      <c r="N18" s="155"/>
      <c r="O18" s="152"/>
      <c r="P18" s="121"/>
    </row>
    <row r="19" spans="1:16" s="45" customFormat="1" x14ac:dyDescent="0.2">
      <c r="A19" s="152"/>
      <c r="B19" s="160"/>
      <c r="C19" s="155"/>
      <c r="D19" s="167"/>
      <c r="E19" s="152"/>
      <c r="F19" s="166"/>
      <c r="G19" s="155"/>
      <c r="H19" s="155"/>
      <c r="I19" s="157"/>
      <c r="J19" s="159">
        <f t="shared" si="0"/>
        <v>0</v>
      </c>
      <c r="K19" s="99"/>
      <c r="L19" s="103"/>
      <c r="M19" s="152"/>
      <c r="N19" s="155"/>
      <c r="O19" s="152"/>
      <c r="P19" s="121"/>
    </row>
    <row r="20" spans="1:16" s="45" customFormat="1" x14ac:dyDescent="0.2">
      <c r="A20" s="152"/>
      <c r="B20" s="160"/>
      <c r="C20" s="155"/>
      <c r="D20" s="167"/>
      <c r="E20" s="152"/>
      <c r="F20" s="166"/>
      <c r="G20" s="155"/>
      <c r="H20" s="155"/>
      <c r="I20" s="157"/>
      <c r="J20" s="159">
        <f t="shared" si="0"/>
        <v>0</v>
      </c>
      <c r="K20" s="99"/>
      <c r="L20" s="103"/>
      <c r="M20" s="152"/>
      <c r="N20" s="155"/>
      <c r="O20" s="152"/>
      <c r="P20" s="121"/>
    </row>
    <row r="21" spans="1:16" s="45" customFormat="1" x14ac:dyDescent="0.2">
      <c r="A21" s="152"/>
      <c r="B21" s="160"/>
      <c r="C21" s="155"/>
      <c r="D21" s="167"/>
      <c r="E21" s="152"/>
      <c r="F21" s="166"/>
      <c r="G21" s="155"/>
      <c r="H21" s="155"/>
      <c r="I21" s="157"/>
      <c r="J21" s="159">
        <f t="shared" si="0"/>
        <v>0</v>
      </c>
      <c r="K21" s="99"/>
      <c r="L21" s="103"/>
      <c r="M21" s="152"/>
      <c r="N21" s="155"/>
      <c r="O21" s="152"/>
      <c r="P21" s="121"/>
    </row>
    <row r="22" spans="1:16" s="45" customFormat="1" x14ac:dyDescent="0.2">
      <c r="A22" s="152"/>
      <c r="B22" s="160"/>
      <c r="C22" s="155"/>
      <c r="D22" s="167"/>
      <c r="E22" s="152"/>
      <c r="F22" s="166"/>
      <c r="G22" s="155"/>
      <c r="H22" s="155"/>
      <c r="I22" s="157"/>
      <c r="J22" s="159">
        <f t="shared" si="0"/>
        <v>0</v>
      </c>
      <c r="K22" s="99"/>
      <c r="L22" s="103"/>
      <c r="M22" s="152"/>
      <c r="N22" s="155"/>
      <c r="O22" s="152"/>
      <c r="P22" s="121"/>
    </row>
    <row r="23" spans="1:16" s="45" customFormat="1" x14ac:dyDescent="0.2">
      <c r="A23" s="152"/>
      <c r="B23" s="160"/>
      <c r="C23" s="155"/>
      <c r="D23" s="167"/>
      <c r="E23" s="152"/>
      <c r="F23" s="166"/>
      <c r="G23" s="155"/>
      <c r="H23" s="155"/>
      <c r="I23" s="157"/>
      <c r="J23" s="159">
        <f t="shared" si="0"/>
        <v>0</v>
      </c>
      <c r="K23" s="99"/>
      <c r="L23" s="103"/>
      <c r="M23" s="152"/>
      <c r="N23" s="155"/>
      <c r="O23" s="152"/>
      <c r="P23" s="121"/>
    </row>
    <row r="24" spans="1:16" s="45" customFormat="1" x14ac:dyDescent="0.2">
      <c r="A24" s="152"/>
      <c r="B24" s="160"/>
      <c r="C24" s="155"/>
      <c r="D24" s="167"/>
      <c r="E24" s="152"/>
      <c r="F24" s="166"/>
      <c r="G24" s="155"/>
      <c r="H24" s="155"/>
      <c r="I24" s="157"/>
      <c r="J24" s="159">
        <f t="shared" si="0"/>
        <v>0</v>
      </c>
      <c r="K24" s="99"/>
      <c r="L24" s="103"/>
      <c r="M24" s="152"/>
      <c r="N24" s="155"/>
      <c r="O24" s="152"/>
      <c r="P24" s="121"/>
    </row>
    <row r="25" spans="1:16" s="45" customFormat="1" x14ac:dyDescent="0.2">
      <c r="A25" s="152"/>
      <c r="B25" s="160"/>
      <c r="C25" s="155"/>
      <c r="D25" s="167"/>
      <c r="E25" s="152"/>
      <c r="F25" s="166"/>
      <c r="G25" s="155"/>
      <c r="H25" s="155"/>
      <c r="I25" s="157"/>
      <c r="J25" s="159">
        <f t="shared" si="0"/>
        <v>0</v>
      </c>
      <c r="K25" s="99"/>
      <c r="L25" s="103"/>
      <c r="M25" s="152"/>
      <c r="N25" s="155"/>
      <c r="O25" s="152"/>
      <c r="P25" s="121"/>
    </row>
    <row r="26" spans="1:16" s="45" customFormat="1" x14ac:dyDescent="0.2">
      <c r="A26" s="152"/>
      <c r="B26" s="160"/>
      <c r="C26" s="155"/>
      <c r="D26" s="167"/>
      <c r="E26" s="152"/>
      <c r="F26" s="166"/>
      <c r="G26" s="155"/>
      <c r="H26" s="155"/>
      <c r="I26" s="157"/>
      <c r="J26" s="159">
        <f t="shared" si="0"/>
        <v>0</v>
      </c>
      <c r="K26" s="99"/>
      <c r="L26" s="103"/>
      <c r="M26" s="152"/>
      <c r="N26" s="155"/>
      <c r="O26" s="152"/>
      <c r="P26" s="121"/>
    </row>
    <row r="27" spans="1:16" s="45" customFormat="1" x14ac:dyDescent="0.2">
      <c r="A27" s="152"/>
      <c r="B27" s="160"/>
      <c r="C27" s="155"/>
      <c r="D27" s="167"/>
      <c r="E27" s="152"/>
      <c r="F27" s="166"/>
      <c r="G27" s="155"/>
      <c r="H27" s="155"/>
      <c r="I27" s="157"/>
      <c r="J27" s="159">
        <f t="shared" si="0"/>
        <v>0</v>
      </c>
      <c r="K27" s="99"/>
      <c r="L27" s="103"/>
      <c r="M27" s="152"/>
      <c r="N27" s="155"/>
      <c r="O27" s="152"/>
      <c r="P27" s="121"/>
    </row>
    <row r="28" spans="1:16" s="45" customFormat="1" x14ac:dyDescent="0.2">
      <c r="A28" s="152"/>
      <c r="B28" s="160"/>
      <c r="C28" s="155"/>
      <c r="D28" s="167"/>
      <c r="E28" s="152"/>
      <c r="F28" s="166"/>
      <c r="G28" s="155"/>
      <c r="H28" s="155"/>
      <c r="I28" s="157"/>
      <c r="J28" s="159">
        <f t="shared" si="0"/>
        <v>0</v>
      </c>
      <c r="K28" s="99"/>
      <c r="L28" s="103"/>
      <c r="M28" s="152"/>
      <c r="N28" s="155"/>
      <c r="O28" s="152"/>
      <c r="P28" s="121"/>
    </row>
    <row r="29" spans="1:16" s="45" customFormat="1" x14ac:dyDescent="0.2">
      <c r="A29" s="152"/>
      <c r="B29" s="160"/>
      <c r="C29" s="155"/>
      <c r="D29" s="167"/>
      <c r="E29" s="152"/>
      <c r="F29" s="166"/>
      <c r="G29" s="155"/>
      <c r="H29" s="155"/>
      <c r="I29" s="157"/>
      <c r="J29" s="159">
        <f t="shared" si="0"/>
        <v>0</v>
      </c>
      <c r="K29" s="99"/>
      <c r="L29" s="103"/>
      <c r="M29" s="152"/>
      <c r="N29" s="155"/>
      <c r="O29" s="152"/>
      <c r="P29" s="121"/>
    </row>
    <row r="30" spans="1:16" s="45" customFormat="1" x14ac:dyDescent="0.2">
      <c r="A30" s="152"/>
      <c r="B30" s="160"/>
      <c r="C30" s="155"/>
      <c r="D30" s="167"/>
      <c r="E30" s="152"/>
      <c r="F30" s="166"/>
      <c r="G30" s="155"/>
      <c r="H30" s="155"/>
      <c r="I30" s="157"/>
      <c r="J30" s="159">
        <f t="shared" si="0"/>
        <v>0</v>
      </c>
      <c r="K30" s="99"/>
      <c r="L30" s="103"/>
      <c r="M30" s="152"/>
      <c r="N30" s="155"/>
      <c r="O30" s="152"/>
      <c r="P30" s="121"/>
    </row>
    <row r="31" spans="1:16" s="45" customFormat="1" x14ac:dyDescent="0.2">
      <c r="A31" s="152"/>
      <c r="B31" s="160"/>
      <c r="C31" s="155"/>
      <c r="D31" s="167"/>
      <c r="E31" s="152"/>
      <c r="F31" s="166"/>
      <c r="G31" s="155"/>
      <c r="H31" s="155"/>
      <c r="I31" s="157"/>
      <c r="J31" s="159">
        <f t="shared" si="0"/>
        <v>0</v>
      </c>
      <c r="K31" s="99"/>
      <c r="L31" s="103"/>
      <c r="M31" s="152"/>
      <c r="N31" s="155"/>
      <c r="O31" s="152"/>
      <c r="P31" s="121"/>
    </row>
    <row r="32" spans="1:16" s="45" customFormat="1" x14ac:dyDescent="0.2">
      <c r="A32" s="152"/>
      <c r="B32" s="160"/>
      <c r="C32" s="155"/>
      <c r="D32" s="167"/>
      <c r="E32" s="152"/>
      <c r="F32" s="166"/>
      <c r="G32" s="155"/>
      <c r="H32" s="155"/>
      <c r="I32" s="157"/>
      <c r="J32" s="159">
        <f t="shared" si="0"/>
        <v>0</v>
      </c>
      <c r="K32" s="99"/>
      <c r="L32" s="103"/>
      <c r="M32" s="152"/>
      <c r="N32" s="155"/>
      <c r="O32" s="152"/>
      <c r="P32" s="121"/>
    </row>
    <row r="33" spans="1:16" s="45" customFormat="1" x14ac:dyDescent="0.2">
      <c r="A33" s="152"/>
      <c r="B33" s="160"/>
      <c r="C33" s="155"/>
      <c r="D33" s="167"/>
      <c r="E33" s="152"/>
      <c r="F33" s="166"/>
      <c r="G33" s="155"/>
      <c r="H33" s="155"/>
      <c r="I33" s="157"/>
      <c r="J33" s="159">
        <f t="shared" si="0"/>
        <v>0</v>
      </c>
      <c r="K33" s="99"/>
      <c r="L33" s="103"/>
      <c r="M33" s="152"/>
      <c r="N33" s="155"/>
      <c r="O33" s="152"/>
      <c r="P33" s="121"/>
    </row>
    <row r="34" spans="1:16" s="123" customFormat="1" x14ac:dyDescent="0.2">
      <c r="A34" s="153" t="s">
        <v>48</v>
      </c>
      <c r="B34" s="153"/>
      <c r="C34" s="153"/>
      <c r="D34" s="153"/>
      <c r="E34" s="154"/>
      <c r="F34" s="154"/>
      <c r="G34" s="158">
        <f>SUM(G12:G33)</f>
        <v>0</v>
      </c>
      <c r="H34" s="158">
        <f>SUM(H12:H33)</f>
        <v>0</v>
      </c>
      <c r="I34" s="158">
        <f>SUM(I12:I33)</f>
        <v>0</v>
      </c>
      <c r="J34" s="158">
        <f>SUM(J12:J33)</f>
        <v>0</v>
      </c>
      <c r="K34" s="158">
        <f>SUM(K12:K33)</f>
        <v>0</v>
      </c>
      <c r="L34" s="154"/>
      <c r="M34" s="154"/>
      <c r="N34" s="158">
        <f>SUM(N12:N33)</f>
        <v>0</v>
      </c>
      <c r="O34" s="154"/>
    </row>
    <row r="35" spans="1:16" s="123" customFormat="1" x14ac:dyDescent="0.2">
      <c r="A35" s="135"/>
      <c r="B35" s="135"/>
      <c r="C35" s="135"/>
      <c r="D35" s="135"/>
      <c r="E35" s="161"/>
      <c r="F35" s="161"/>
      <c r="G35" s="162"/>
      <c r="H35" s="162"/>
      <c r="I35" s="162"/>
      <c r="J35" s="162"/>
      <c r="K35" s="161"/>
      <c r="L35" s="161"/>
      <c r="M35" s="161"/>
      <c r="N35" s="162"/>
      <c r="O35" s="161"/>
    </row>
    <row r="36" spans="1:16" s="123" customFormat="1" x14ac:dyDescent="0.2">
      <c r="A36" s="135"/>
      <c r="B36" s="135"/>
      <c r="C36" s="135"/>
      <c r="D36" s="135"/>
      <c r="E36" s="161"/>
      <c r="F36" s="161"/>
      <c r="G36" s="162"/>
      <c r="H36" s="162"/>
      <c r="I36" s="162"/>
      <c r="J36" s="162"/>
      <c r="K36" s="161"/>
      <c r="L36" s="161"/>
      <c r="M36" s="161"/>
      <c r="N36" s="162"/>
      <c r="O36" s="161"/>
    </row>
    <row r="37" spans="1:16" s="123" customFormat="1" x14ac:dyDescent="0.2">
      <c r="A37" s="135"/>
      <c r="B37" s="135"/>
      <c r="C37" s="135"/>
      <c r="D37" s="135"/>
      <c r="E37" s="161"/>
      <c r="F37" s="161"/>
      <c r="G37" s="162"/>
      <c r="H37" s="162"/>
      <c r="I37" s="162"/>
      <c r="J37" s="162"/>
      <c r="K37" s="161"/>
      <c r="L37" s="161"/>
      <c r="M37" s="161"/>
      <c r="N37" s="162"/>
      <c r="O37" s="161"/>
    </row>
    <row r="38" spans="1:16" s="123" customFormat="1" x14ac:dyDescent="0.2">
      <c r="A38" s="135"/>
      <c r="B38" s="135"/>
      <c r="C38" s="135"/>
      <c r="D38" s="135"/>
      <c r="E38" s="161"/>
      <c r="F38" s="161"/>
      <c r="G38" s="162"/>
      <c r="H38" s="162"/>
      <c r="I38" s="162"/>
      <c r="J38" s="162"/>
      <c r="K38" s="161"/>
      <c r="L38" s="161"/>
      <c r="M38" s="161"/>
      <c r="N38" s="162"/>
      <c r="O38" s="161"/>
    </row>
    <row r="39" spans="1:16" s="123" customFormat="1" x14ac:dyDescent="0.2">
      <c r="A39" s="135"/>
      <c r="B39" s="135"/>
      <c r="C39" s="135"/>
      <c r="D39" s="135"/>
      <c r="E39" s="161"/>
      <c r="F39" s="161"/>
      <c r="G39" s="162"/>
      <c r="H39" s="162"/>
      <c r="I39" s="162"/>
      <c r="J39" s="162"/>
      <c r="K39" s="161"/>
      <c r="L39" s="161"/>
      <c r="M39" s="161"/>
      <c r="N39" s="162"/>
      <c r="O39" s="161"/>
    </row>
    <row r="40" spans="1:16" s="123" customFormat="1" x14ac:dyDescent="0.2">
      <c r="A40" s="135"/>
      <c r="B40" s="135"/>
      <c r="C40" s="135"/>
      <c r="D40" s="135"/>
      <c r="E40" s="161"/>
      <c r="F40" s="161"/>
      <c r="G40" s="162"/>
      <c r="H40" s="162"/>
      <c r="I40" s="162"/>
      <c r="J40" s="162"/>
      <c r="K40" s="161"/>
      <c r="L40" s="161"/>
      <c r="M40" s="161"/>
      <c r="N40" s="162"/>
      <c r="O40" s="161"/>
    </row>
    <row r="41" spans="1:16" s="123" customFormat="1" x14ac:dyDescent="0.2">
      <c r="A41" s="135"/>
      <c r="B41" s="135"/>
      <c r="C41" s="135"/>
      <c r="D41" s="135"/>
      <c r="E41" s="161"/>
      <c r="F41" s="161"/>
      <c r="G41" s="162"/>
      <c r="H41" s="162"/>
      <c r="I41" s="162"/>
      <c r="J41" s="162"/>
      <c r="K41" s="161"/>
      <c r="L41" s="161"/>
      <c r="M41" s="161"/>
      <c r="N41" s="162"/>
      <c r="O41" s="161"/>
    </row>
    <row r="42" spans="1:16" s="123" customFormat="1" x14ac:dyDescent="0.2">
      <c r="A42" s="135"/>
      <c r="B42" s="135"/>
      <c r="C42" s="135"/>
      <c r="D42" s="135"/>
      <c r="E42" s="161"/>
      <c r="F42" s="161"/>
      <c r="G42" s="162"/>
      <c r="H42" s="162"/>
      <c r="I42" s="162"/>
      <c r="J42" s="162"/>
      <c r="K42" s="161"/>
      <c r="L42" s="161"/>
      <c r="M42" s="161"/>
      <c r="N42" s="162"/>
      <c r="O42" s="161"/>
    </row>
    <row r="43" spans="1:16" s="123" customFormat="1" x14ac:dyDescent="0.2">
      <c r="A43" s="135"/>
      <c r="B43" s="135"/>
      <c r="C43" s="135"/>
      <c r="D43" s="135"/>
      <c r="E43" s="161"/>
      <c r="F43" s="161"/>
      <c r="G43" s="162"/>
      <c r="H43" s="162"/>
      <c r="I43" s="162"/>
      <c r="J43" s="162"/>
      <c r="K43" s="161"/>
      <c r="L43" s="161"/>
      <c r="M43" s="161"/>
      <c r="N43" s="162"/>
      <c r="O43" s="161"/>
    </row>
    <row r="44" spans="1:16" s="123" customFormat="1" x14ac:dyDescent="0.2">
      <c r="A44" s="135"/>
      <c r="B44" s="135"/>
      <c r="C44" s="135"/>
      <c r="D44" s="135"/>
      <c r="E44" s="161"/>
      <c r="F44" s="161"/>
      <c r="G44" s="162"/>
      <c r="H44" s="162"/>
      <c r="I44" s="162"/>
      <c r="J44" s="162"/>
      <c r="K44" s="161"/>
      <c r="L44" s="161"/>
      <c r="M44" s="161"/>
      <c r="N44" s="162"/>
      <c r="O44" s="161"/>
    </row>
    <row r="45" spans="1:16" s="123" customFormat="1" x14ac:dyDescent="0.2">
      <c r="A45" s="135"/>
      <c r="B45" s="135"/>
      <c r="C45" s="135"/>
      <c r="D45" s="135"/>
      <c r="E45" s="161"/>
      <c r="F45" s="161"/>
      <c r="G45" s="162"/>
      <c r="H45" s="162"/>
      <c r="I45" s="162"/>
      <c r="J45" s="162"/>
      <c r="K45" s="161"/>
      <c r="L45" s="161"/>
      <c r="M45" s="161"/>
      <c r="N45" s="162"/>
      <c r="O45" s="161"/>
    </row>
    <row r="46" spans="1:16" s="45" customFormat="1" x14ac:dyDescent="0.2">
      <c r="A46" s="122"/>
      <c r="B46" s="122"/>
      <c r="C46" s="122"/>
      <c r="D46" s="122"/>
      <c r="E46" s="124"/>
      <c r="G46" s="121"/>
      <c r="H46" s="27" t="s">
        <v>18</v>
      </c>
      <c r="I46" s="127"/>
      <c r="L46" s="124"/>
      <c r="M46" s="124"/>
      <c r="N46" s="124"/>
      <c r="O46" s="124"/>
      <c r="P46" s="121"/>
    </row>
    <row r="47" spans="1:16" s="45" customFormat="1" x14ac:dyDescent="0.2">
      <c r="A47" s="122"/>
      <c r="B47" s="122"/>
      <c r="C47" s="122"/>
      <c r="D47" s="122"/>
      <c r="E47" s="122"/>
      <c r="G47" s="125"/>
      <c r="H47" s="122"/>
      <c r="I47" s="122"/>
      <c r="J47" s="125"/>
      <c r="K47" s="125"/>
      <c r="L47" s="122"/>
      <c r="M47" s="122"/>
      <c r="N47" s="122"/>
      <c r="O47" s="122"/>
      <c r="P47" s="121"/>
    </row>
    <row r="48" spans="1:16" s="45" customFormat="1" x14ac:dyDescent="0.2">
      <c r="A48" s="121"/>
      <c r="B48" s="121"/>
      <c r="C48" s="121"/>
      <c r="D48" s="121"/>
      <c r="E48" s="121"/>
      <c r="G48" s="121"/>
      <c r="H48" s="121"/>
      <c r="I48" s="121"/>
      <c r="J48" s="121"/>
      <c r="K48" s="121"/>
      <c r="L48" s="121"/>
      <c r="M48" s="121"/>
      <c r="N48" s="121"/>
      <c r="O48" s="121"/>
      <c r="P48" s="121"/>
    </row>
    <row r="49" spans="1:16" s="45" customFormat="1" x14ac:dyDescent="0.2">
      <c r="A49" s="121"/>
      <c r="B49" s="121"/>
      <c r="C49" s="121"/>
      <c r="D49" s="121"/>
      <c r="E49" s="121"/>
      <c r="G49" s="121"/>
      <c r="H49" s="121"/>
      <c r="I49" s="121"/>
      <c r="J49" s="121"/>
      <c r="K49" s="121"/>
      <c r="L49" s="121"/>
      <c r="M49" s="121"/>
      <c r="N49" s="121"/>
      <c r="O49" s="121"/>
      <c r="P49" s="121"/>
    </row>
    <row r="50" spans="1:16" s="45" customFormat="1" x14ac:dyDescent="0.2">
      <c r="A50" s="121"/>
      <c r="B50" s="121"/>
      <c r="C50" s="121"/>
      <c r="D50" s="121"/>
      <c r="E50" s="121"/>
      <c r="G50" s="121"/>
      <c r="H50" s="121"/>
      <c r="I50" s="121"/>
      <c r="J50" s="121"/>
      <c r="K50" s="121"/>
      <c r="L50" s="121"/>
      <c r="M50" s="121"/>
      <c r="N50" s="121"/>
      <c r="O50" s="121"/>
      <c r="P50" s="121"/>
    </row>
    <row r="51" spans="1:16" s="45" customFormat="1" x14ac:dyDescent="0.2">
      <c r="A51" s="121"/>
      <c r="B51" s="121"/>
      <c r="C51" s="121"/>
      <c r="D51" s="121"/>
      <c r="E51" s="121"/>
      <c r="G51" s="121"/>
      <c r="H51" s="121"/>
      <c r="I51" s="121"/>
      <c r="J51" s="121"/>
      <c r="K51" s="121"/>
      <c r="L51" s="121"/>
      <c r="M51" s="121"/>
      <c r="N51" s="121"/>
      <c r="O51" s="121"/>
      <c r="P51" s="121"/>
    </row>
    <row r="52" spans="1:16" s="45" customFormat="1" x14ac:dyDescent="0.2">
      <c r="A52" s="121"/>
      <c r="B52" s="121"/>
      <c r="C52" s="121"/>
      <c r="D52" s="121"/>
      <c r="E52" s="121"/>
      <c r="G52" s="121"/>
      <c r="H52" s="121"/>
      <c r="I52" s="121"/>
      <c r="J52" s="121"/>
      <c r="K52" s="121"/>
      <c r="L52" s="121"/>
      <c r="M52" s="121"/>
      <c r="N52" s="121"/>
      <c r="O52" s="121"/>
      <c r="P52" s="121"/>
    </row>
    <row r="53" spans="1:16" s="45" customFormat="1" x14ac:dyDescent="0.2">
      <c r="A53" s="121"/>
      <c r="B53" s="121"/>
      <c r="C53" s="121"/>
      <c r="D53" s="121"/>
      <c r="E53" s="121"/>
      <c r="G53" s="121"/>
      <c r="H53" s="121"/>
      <c r="I53" s="121"/>
      <c r="J53" s="121"/>
      <c r="K53" s="121"/>
      <c r="L53" s="121"/>
      <c r="M53" s="121"/>
      <c r="N53" s="121"/>
      <c r="O53" s="121"/>
      <c r="P53" s="121"/>
    </row>
    <row r="54" spans="1:16" s="45" customFormat="1" x14ac:dyDescent="0.2">
      <c r="A54" s="121"/>
      <c r="B54" s="121"/>
      <c r="C54" s="121"/>
      <c r="D54" s="121"/>
      <c r="E54" s="121"/>
      <c r="G54" s="121"/>
      <c r="H54" s="121"/>
      <c r="I54" s="121"/>
      <c r="J54" s="121"/>
      <c r="K54" s="121"/>
      <c r="L54" s="121"/>
      <c r="M54" s="121"/>
      <c r="N54" s="121"/>
      <c r="O54" s="121"/>
      <c r="P54" s="121"/>
    </row>
    <row r="55" spans="1:16" s="45" customFormat="1" x14ac:dyDescent="0.2">
      <c r="A55" s="121"/>
      <c r="B55" s="121"/>
      <c r="C55" s="121"/>
      <c r="D55" s="121"/>
      <c r="E55" s="121"/>
      <c r="G55" s="121"/>
      <c r="H55" s="121"/>
      <c r="I55" s="121"/>
      <c r="J55" s="121"/>
      <c r="K55" s="121"/>
      <c r="L55" s="121"/>
      <c r="M55" s="121"/>
      <c r="N55" s="121"/>
      <c r="O55" s="121"/>
      <c r="P55" s="121"/>
    </row>
    <row r="56" spans="1:16" s="45" customFormat="1" x14ac:dyDescent="0.2">
      <c r="A56" s="121"/>
      <c r="B56" s="121"/>
      <c r="C56" s="121"/>
      <c r="D56" s="121"/>
      <c r="E56" s="121"/>
      <c r="G56" s="121"/>
      <c r="H56" s="121"/>
      <c r="I56" s="121"/>
      <c r="J56" s="121"/>
      <c r="K56" s="121"/>
      <c r="L56" s="121"/>
      <c r="M56" s="121"/>
      <c r="N56" s="121"/>
      <c r="O56" s="121"/>
      <c r="P56" s="121"/>
    </row>
    <row r="57" spans="1:16" s="45" customFormat="1" x14ac:dyDescent="0.2">
      <c r="A57" s="121"/>
      <c r="B57" s="121"/>
      <c r="C57" s="121"/>
      <c r="D57" s="121"/>
      <c r="E57" s="121"/>
      <c r="G57" s="121"/>
      <c r="H57" s="121"/>
      <c r="I57" s="121"/>
      <c r="J57" s="121"/>
      <c r="K57" s="121"/>
      <c r="L57" s="121"/>
      <c r="M57" s="121"/>
      <c r="N57" s="121"/>
      <c r="O57" s="121"/>
      <c r="P57" s="121"/>
    </row>
    <row r="58" spans="1:16" s="45" customFormat="1" x14ac:dyDescent="0.2">
      <c r="A58" s="121"/>
      <c r="B58" s="121"/>
      <c r="C58" s="121"/>
      <c r="D58" s="121"/>
      <c r="E58" s="121"/>
      <c r="G58" s="121"/>
      <c r="H58" s="121"/>
      <c r="I58" s="121"/>
      <c r="J58" s="121"/>
      <c r="K58" s="121"/>
      <c r="L58" s="121"/>
      <c r="M58" s="121"/>
      <c r="N58" s="121"/>
      <c r="O58" s="121"/>
      <c r="P58" s="121"/>
    </row>
    <row r="59" spans="1:16" s="45" customFormat="1" x14ac:dyDescent="0.2">
      <c r="A59" s="121"/>
      <c r="B59" s="121"/>
      <c r="C59" s="121"/>
      <c r="D59" s="121"/>
      <c r="E59" s="121"/>
      <c r="G59" s="121"/>
      <c r="H59" s="121"/>
      <c r="I59" s="121"/>
      <c r="J59" s="121"/>
      <c r="K59" s="121"/>
      <c r="L59" s="121"/>
      <c r="M59" s="121"/>
      <c r="N59" s="121"/>
      <c r="O59" s="121"/>
      <c r="P59" s="121"/>
    </row>
    <row r="60" spans="1:16" s="45" customFormat="1" x14ac:dyDescent="0.2">
      <c r="A60" s="121"/>
      <c r="B60" s="121"/>
      <c r="C60" s="121"/>
      <c r="D60" s="121"/>
      <c r="E60" s="121"/>
      <c r="G60" s="121"/>
      <c r="H60" s="121"/>
      <c r="I60" s="121"/>
      <c r="J60" s="121"/>
      <c r="K60" s="121"/>
      <c r="L60" s="121"/>
      <c r="M60" s="121"/>
      <c r="N60" s="121"/>
      <c r="O60" s="121"/>
      <c r="P60" s="121"/>
    </row>
    <row r="61" spans="1:16" s="45" customFormat="1" x14ac:dyDescent="0.2">
      <c r="A61" s="121"/>
      <c r="B61" s="121"/>
      <c r="C61" s="121"/>
      <c r="D61" s="121"/>
      <c r="E61" s="121"/>
      <c r="G61" s="121"/>
      <c r="H61" s="121"/>
      <c r="I61" s="121"/>
      <c r="J61" s="121"/>
      <c r="K61" s="121"/>
      <c r="L61" s="121"/>
      <c r="M61" s="121"/>
      <c r="N61" s="121"/>
      <c r="O61" s="121"/>
      <c r="P61" s="121"/>
    </row>
    <row r="62" spans="1:16" s="45" customFormat="1" x14ac:dyDescent="0.2">
      <c r="A62" s="121"/>
      <c r="B62" s="121"/>
      <c r="C62" s="121"/>
      <c r="D62" s="121"/>
      <c r="E62" s="121"/>
      <c r="G62" s="121"/>
      <c r="H62" s="121"/>
      <c r="I62" s="121"/>
      <c r="J62" s="121"/>
      <c r="K62" s="121"/>
      <c r="L62" s="121"/>
      <c r="M62" s="121"/>
      <c r="N62" s="121"/>
      <c r="O62" s="121"/>
      <c r="P62" s="121"/>
    </row>
    <row r="63" spans="1:16" s="45" customFormat="1" x14ac:dyDescent="0.2">
      <c r="A63" s="121"/>
      <c r="B63" s="121"/>
      <c r="C63" s="121"/>
      <c r="D63" s="121"/>
      <c r="E63" s="121"/>
      <c r="G63" s="121"/>
      <c r="H63" s="121"/>
      <c r="I63" s="121"/>
      <c r="J63" s="121"/>
      <c r="K63" s="121"/>
      <c r="L63" s="121"/>
      <c r="M63" s="121"/>
      <c r="N63" s="121"/>
      <c r="O63" s="121"/>
      <c r="P63" s="121"/>
    </row>
    <row r="64" spans="1:16" s="45" customFormat="1" x14ac:dyDescent="0.2">
      <c r="A64" s="121"/>
      <c r="B64" s="121"/>
      <c r="C64" s="121"/>
      <c r="D64" s="121"/>
      <c r="E64" s="121"/>
      <c r="G64" s="121"/>
      <c r="H64" s="121"/>
      <c r="I64" s="121"/>
      <c r="J64" s="121"/>
      <c r="K64" s="121"/>
      <c r="L64" s="121"/>
      <c r="M64" s="121"/>
      <c r="N64" s="121"/>
      <c r="O64" s="121"/>
      <c r="P64" s="121"/>
    </row>
    <row r="65" spans="1:16" s="45" customFormat="1" x14ac:dyDescent="0.2">
      <c r="A65" s="121"/>
      <c r="B65" s="121"/>
      <c r="C65" s="121"/>
      <c r="D65" s="121"/>
      <c r="E65" s="121"/>
      <c r="G65" s="121"/>
      <c r="H65" s="121"/>
      <c r="I65" s="121"/>
      <c r="J65" s="121"/>
      <c r="K65" s="121"/>
      <c r="L65" s="121"/>
      <c r="M65" s="121"/>
      <c r="N65" s="121"/>
      <c r="O65" s="121"/>
      <c r="P65" s="121"/>
    </row>
    <row r="66" spans="1:16" s="45" customFormat="1" x14ac:dyDescent="0.2">
      <c r="A66" s="121"/>
      <c r="B66" s="121"/>
      <c r="C66" s="121"/>
      <c r="D66" s="121"/>
      <c r="E66" s="121"/>
      <c r="G66" s="121"/>
      <c r="H66" s="121"/>
      <c r="I66" s="121"/>
      <c r="J66" s="121"/>
      <c r="K66" s="121"/>
      <c r="L66" s="121"/>
      <c r="M66" s="121"/>
      <c r="N66" s="121"/>
      <c r="O66" s="121"/>
      <c r="P66" s="121"/>
    </row>
    <row r="67" spans="1:16" s="45" customFormat="1" x14ac:dyDescent="0.2">
      <c r="A67" s="121"/>
      <c r="B67" s="121"/>
      <c r="C67" s="121"/>
      <c r="D67" s="121"/>
      <c r="E67" s="121"/>
      <c r="G67" s="121"/>
      <c r="H67" s="121"/>
      <c r="I67" s="121"/>
      <c r="J67" s="121"/>
      <c r="K67" s="121"/>
      <c r="L67" s="121"/>
      <c r="M67" s="121"/>
      <c r="N67" s="121"/>
      <c r="O67" s="121"/>
      <c r="P67" s="121"/>
    </row>
    <row r="68" spans="1:16" s="45" customFormat="1" x14ac:dyDescent="0.2">
      <c r="A68" s="121"/>
      <c r="B68" s="121"/>
      <c r="C68" s="121"/>
      <c r="D68" s="121"/>
      <c r="E68" s="121"/>
      <c r="G68" s="121"/>
      <c r="H68" s="121"/>
      <c r="I68" s="121"/>
      <c r="J68" s="121"/>
      <c r="K68" s="121"/>
      <c r="L68" s="121"/>
      <c r="M68" s="121"/>
      <c r="N68" s="121"/>
      <c r="O68" s="121"/>
      <c r="P68" s="121"/>
    </row>
    <row r="69" spans="1:16" s="45" customFormat="1" x14ac:dyDescent="0.2">
      <c r="A69" s="121"/>
      <c r="B69" s="121"/>
      <c r="C69" s="121"/>
      <c r="D69" s="121"/>
      <c r="E69" s="121"/>
      <c r="G69" s="121"/>
      <c r="H69" s="121"/>
      <c r="I69" s="121"/>
      <c r="J69" s="121"/>
      <c r="K69" s="121"/>
      <c r="L69" s="121"/>
      <c r="M69" s="121"/>
      <c r="N69" s="121"/>
      <c r="O69" s="121"/>
      <c r="P69" s="121"/>
    </row>
    <row r="70" spans="1:16" s="45" customFormat="1" x14ac:dyDescent="0.2">
      <c r="A70" s="121"/>
      <c r="B70" s="121"/>
      <c r="C70" s="121"/>
      <c r="D70" s="121"/>
      <c r="E70" s="121"/>
      <c r="G70" s="121"/>
      <c r="H70" s="121"/>
      <c r="I70" s="121"/>
      <c r="J70" s="121"/>
      <c r="K70" s="121"/>
      <c r="L70" s="121"/>
      <c r="M70" s="121"/>
      <c r="N70" s="121"/>
      <c r="O70" s="121"/>
      <c r="P70" s="121"/>
    </row>
    <row r="71" spans="1:16" s="45" customFormat="1" x14ac:dyDescent="0.2">
      <c r="A71" s="121"/>
      <c r="B71" s="121"/>
      <c r="C71" s="121"/>
      <c r="D71" s="121"/>
      <c r="E71" s="121"/>
      <c r="G71" s="121"/>
      <c r="H71" s="121"/>
      <c r="I71" s="121"/>
      <c r="J71" s="121"/>
      <c r="K71" s="121"/>
      <c r="L71" s="121"/>
      <c r="M71" s="121"/>
      <c r="N71" s="121"/>
      <c r="O71" s="121"/>
      <c r="P71" s="121"/>
    </row>
    <row r="72" spans="1:16" s="45" customFormat="1" x14ac:dyDescent="0.2">
      <c r="A72" s="121"/>
      <c r="B72" s="121"/>
      <c r="C72" s="121"/>
      <c r="D72" s="121"/>
      <c r="E72" s="121"/>
      <c r="G72" s="121"/>
      <c r="H72" s="121"/>
      <c r="I72" s="121"/>
      <c r="J72" s="121"/>
      <c r="K72" s="121"/>
      <c r="L72" s="121"/>
      <c r="M72" s="121"/>
      <c r="N72" s="121"/>
      <c r="O72" s="121"/>
      <c r="P72" s="121"/>
    </row>
    <row r="73" spans="1:16" s="45" customFormat="1" x14ac:dyDescent="0.2">
      <c r="A73" s="121"/>
      <c r="B73" s="121"/>
      <c r="C73" s="121"/>
      <c r="D73" s="121"/>
      <c r="E73" s="121"/>
      <c r="G73" s="121"/>
      <c r="H73" s="121"/>
      <c r="I73" s="121"/>
      <c r="J73" s="121"/>
      <c r="K73" s="121"/>
      <c r="L73" s="121"/>
      <c r="M73" s="121"/>
      <c r="N73" s="121"/>
      <c r="O73" s="121"/>
      <c r="P73" s="121"/>
    </row>
    <row r="74" spans="1:16" s="45" customFormat="1" x14ac:dyDescent="0.2">
      <c r="A74" s="121"/>
      <c r="B74" s="121"/>
      <c r="C74" s="121"/>
      <c r="D74" s="121"/>
      <c r="E74" s="121"/>
      <c r="G74" s="121"/>
      <c r="H74" s="121"/>
      <c r="I74" s="121"/>
      <c r="J74" s="121"/>
      <c r="K74" s="121"/>
      <c r="L74" s="121"/>
      <c r="M74" s="121"/>
      <c r="N74" s="121"/>
      <c r="O74" s="121"/>
      <c r="P74" s="121"/>
    </row>
    <row r="75" spans="1:16" s="45" customFormat="1" x14ac:dyDescent="0.2">
      <c r="A75" s="121"/>
      <c r="B75" s="121"/>
      <c r="C75" s="121"/>
      <c r="D75" s="121"/>
      <c r="E75" s="121"/>
      <c r="G75" s="121"/>
      <c r="H75" s="121"/>
      <c r="I75" s="121"/>
      <c r="J75" s="121"/>
      <c r="K75" s="121"/>
      <c r="L75" s="121"/>
      <c r="M75" s="121"/>
      <c r="N75" s="121"/>
      <c r="O75" s="121"/>
      <c r="P75" s="121"/>
    </row>
    <row r="76" spans="1:16" s="45" customFormat="1" x14ac:dyDescent="0.2">
      <c r="A76" s="121"/>
      <c r="B76" s="121"/>
      <c r="C76" s="121"/>
      <c r="D76" s="121"/>
      <c r="E76" s="121"/>
      <c r="G76" s="121"/>
      <c r="H76" s="121"/>
      <c r="I76" s="121"/>
      <c r="J76" s="121"/>
      <c r="K76" s="121"/>
      <c r="L76" s="121"/>
      <c r="M76" s="121"/>
      <c r="N76" s="121"/>
      <c r="O76" s="121"/>
      <c r="P76" s="121"/>
    </row>
    <row r="77" spans="1:16" s="45" customFormat="1" x14ac:dyDescent="0.2">
      <c r="A77" s="121"/>
      <c r="B77" s="121"/>
      <c r="C77" s="121"/>
      <c r="D77" s="121"/>
      <c r="E77" s="121"/>
      <c r="G77" s="121"/>
      <c r="H77" s="121"/>
      <c r="I77" s="121"/>
      <c r="J77" s="121"/>
      <c r="K77" s="121"/>
      <c r="L77" s="121"/>
      <c r="M77" s="121"/>
      <c r="N77" s="121"/>
      <c r="O77" s="121"/>
      <c r="P77" s="121"/>
    </row>
    <row r="78" spans="1:16" s="45" customFormat="1" x14ac:dyDescent="0.2">
      <c r="A78" s="121"/>
      <c r="B78" s="121"/>
      <c r="C78" s="121"/>
      <c r="D78" s="121"/>
      <c r="E78" s="121"/>
      <c r="G78" s="121"/>
      <c r="H78" s="121"/>
      <c r="I78" s="121"/>
      <c r="J78" s="121"/>
      <c r="K78" s="121"/>
      <c r="L78" s="121"/>
      <c r="M78" s="121"/>
      <c r="N78" s="121"/>
      <c r="O78" s="121"/>
      <c r="P78" s="121"/>
    </row>
    <row r="79" spans="1:16" s="45" customFormat="1" x14ac:dyDescent="0.2">
      <c r="A79" s="121"/>
      <c r="B79" s="121"/>
      <c r="C79" s="121"/>
      <c r="D79" s="121"/>
      <c r="E79" s="121"/>
      <c r="G79" s="121"/>
      <c r="H79" s="121"/>
      <c r="I79" s="121"/>
      <c r="J79" s="121"/>
      <c r="K79" s="121"/>
      <c r="L79" s="121"/>
      <c r="M79" s="121"/>
      <c r="N79" s="121"/>
      <c r="O79" s="121"/>
      <c r="P79" s="121"/>
    </row>
    <row r="80" spans="1:16" s="45" customFormat="1" x14ac:dyDescent="0.2">
      <c r="A80" s="121"/>
      <c r="B80" s="121"/>
      <c r="C80" s="121"/>
      <c r="D80" s="121"/>
      <c r="E80" s="121"/>
      <c r="G80" s="121"/>
      <c r="H80" s="121"/>
      <c r="I80" s="121"/>
      <c r="J80" s="121"/>
      <c r="K80" s="121"/>
      <c r="L80" s="121"/>
      <c r="M80" s="121"/>
      <c r="N80" s="121"/>
      <c r="O80" s="121"/>
      <c r="P80" s="121"/>
    </row>
    <row r="81" spans="1:16" s="45" customFormat="1" x14ac:dyDescent="0.2">
      <c r="A81" s="121"/>
      <c r="B81" s="121"/>
      <c r="C81" s="121"/>
      <c r="D81" s="121"/>
      <c r="E81" s="121"/>
      <c r="G81" s="121"/>
      <c r="H81" s="121"/>
      <c r="I81" s="121"/>
      <c r="J81" s="121"/>
      <c r="K81" s="121"/>
      <c r="L81" s="121"/>
      <c r="M81" s="121"/>
      <c r="N81" s="121"/>
      <c r="O81" s="121"/>
      <c r="P81" s="121"/>
    </row>
    <row r="82" spans="1:16" s="45" customFormat="1" x14ac:dyDescent="0.2">
      <c r="A82" s="121"/>
      <c r="B82" s="121"/>
      <c r="C82" s="121"/>
      <c r="D82" s="121"/>
      <c r="E82" s="121"/>
      <c r="G82" s="121"/>
      <c r="H82" s="121"/>
      <c r="I82" s="121"/>
      <c r="J82" s="121"/>
      <c r="K82" s="121"/>
      <c r="L82" s="121"/>
      <c r="M82" s="121"/>
      <c r="N82" s="121"/>
      <c r="O82" s="121"/>
      <c r="P82" s="121"/>
    </row>
    <row r="83" spans="1:16" s="45" customFormat="1" x14ac:dyDescent="0.2">
      <c r="A83" s="121"/>
      <c r="B83" s="121"/>
      <c r="C83" s="121"/>
      <c r="D83" s="121"/>
      <c r="E83" s="121"/>
      <c r="G83" s="121"/>
      <c r="H83" s="121"/>
      <c r="I83" s="121"/>
      <c r="J83" s="121"/>
      <c r="K83" s="121"/>
      <c r="L83" s="121"/>
      <c r="M83" s="121"/>
      <c r="N83" s="121"/>
      <c r="O83" s="121"/>
      <c r="P83" s="121"/>
    </row>
    <row r="84" spans="1:16" s="45" customFormat="1" x14ac:dyDescent="0.2">
      <c r="A84" s="121"/>
      <c r="B84" s="121"/>
      <c r="C84" s="121"/>
      <c r="D84" s="121"/>
      <c r="E84" s="121"/>
      <c r="G84" s="121"/>
      <c r="H84" s="121"/>
      <c r="I84" s="121"/>
      <c r="J84" s="121"/>
      <c r="K84" s="121"/>
      <c r="L84" s="121"/>
      <c r="M84" s="121"/>
      <c r="N84" s="121"/>
      <c r="O84" s="121"/>
      <c r="P84" s="121"/>
    </row>
    <row r="85" spans="1:16" s="45" customFormat="1" x14ac:dyDescent="0.2">
      <c r="A85" s="121"/>
      <c r="B85" s="121"/>
      <c r="C85" s="121"/>
      <c r="D85" s="121"/>
      <c r="E85" s="121"/>
      <c r="G85" s="121"/>
      <c r="H85" s="121"/>
      <c r="I85" s="121"/>
      <c r="J85" s="121"/>
      <c r="K85" s="121"/>
      <c r="L85" s="121"/>
      <c r="M85" s="121"/>
      <c r="N85" s="121"/>
      <c r="O85" s="121"/>
      <c r="P85" s="121"/>
    </row>
    <row r="86" spans="1:16" s="45" customFormat="1" x14ac:dyDescent="0.2">
      <c r="A86" s="121"/>
      <c r="B86" s="121"/>
      <c r="C86" s="121"/>
      <c r="D86" s="121"/>
      <c r="E86" s="121"/>
      <c r="G86" s="121"/>
      <c r="H86" s="121"/>
      <c r="I86" s="121"/>
      <c r="J86" s="121"/>
      <c r="K86" s="121"/>
      <c r="L86" s="121"/>
      <c r="M86" s="121"/>
      <c r="N86" s="121"/>
      <c r="O86" s="121"/>
      <c r="P86" s="121"/>
    </row>
    <row r="87" spans="1:16" s="45" customFormat="1" x14ac:dyDescent="0.2">
      <c r="A87" s="121"/>
      <c r="B87" s="121"/>
      <c r="C87" s="121"/>
      <c r="D87" s="121"/>
      <c r="E87" s="121"/>
      <c r="G87" s="121"/>
      <c r="H87" s="121"/>
      <c r="I87" s="121"/>
      <c r="J87" s="121"/>
      <c r="K87" s="121"/>
      <c r="L87" s="121"/>
      <c r="M87" s="121"/>
      <c r="N87" s="121"/>
      <c r="O87" s="121"/>
      <c r="P87" s="121"/>
    </row>
    <row r="88" spans="1:16" s="45" customFormat="1" x14ac:dyDescent="0.2">
      <c r="A88" s="121"/>
      <c r="B88" s="121"/>
      <c r="C88" s="121"/>
      <c r="D88" s="121"/>
      <c r="E88" s="121"/>
      <c r="G88" s="121"/>
      <c r="H88" s="121"/>
      <c r="I88" s="121"/>
      <c r="J88" s="121"/>
      <c r="K88" s="121"/>
      <c r="L88" s="121"/>
      <c r="M88" s="121"/>
      <c r="N88" s="121"/>
      <c r="O88" s="121"/>
      <c r="P88" s="121"/>
    </row>
    <row r="89" spans="1:16" s="45" customFormat="1" x14ac:dyDescent="0.2">
      <c r="A89" s="121"/>
      <c r="B89" s="121"/>
      <c r="C89" s="121"/>
      <c r="D89" s="121"/>
      <c r="E89" s="121"/>
      <c r="G89" s="121"/>
      <c r="H89" s="121"/>
      <c r="I89" s="121"/>
      <c r="J89" s="121"/>
      <c r="K89" s="121"/>
      <c r="L89" s="121"/>
      <c r="M89" s="121"/>
      <c r="N89" s="121"/>
      <c r="O89" s="121"/>
      <c r="P89" s="121"/>
    </row>
  </sheetData>
  <phoneticPr fontId="21" type="noConversion"/>
  <conditionalFormatting sqref="I46 A12:O33">
    <cfRule type="expression" dxfId="37" priority="1" stopIfTrue="1">
      <formula>ISBLANK(A12)</formula>
    </cfRule>
  </conditionalFormatting>
  <dataValidations count="3">
    <dataValidation type="whole" allowBlank="1" showInputMessage="1" showErrorMessage="1" errorTitle="Verkeerde invoer" error="Alleen positieve gehele getallen mogen hier worden ingevoerd!" sqref="J12:L33">
      <formula1>0</formula1>
      <formula2>9.99999999999999E+30</formula2>
    </dataValidation>
    <dataValidation type="whole" allowBlank="1" showInputMessage="1" showErrorMessage="1" errorTitle="Verkeerde invoer" error="Alleen positieve gehele getallen mogen hier worden ingevoerd." sqref="I12:I33">
      <formula1>0</formula1>
      <formula2>9.99999999999999E+30</formula2>
    </dataValidation>
    <dataValidation type="date" allowBlank="1" showInputMessage="1" showErrorMessage="1" errorTitle="Verkeerde invoer" error="Voer hier een geldige datum in" sqref="B12:B33">
      <formula1>18264</formula1>
      <formula2>54788</formula2>
    </dataValidation>
  </dataValidations>
  <pageMargins left="0.74803149606299213" right="0.35433070866141736" top="0.59055118110236227" bottom="0.59055118110236227" header="0.51181102362204722" footer="0.51181102362204722"/>
  <pageSetup paperSize="9" scale="80" orientation="landscape" r:id="rId1"/>
  <headerFooter alignWithMargins="0"/>
  <rowBreaks count="1" manualBreakCount="1">
    <brk id="46" max="14" man="1"/>
  </row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316"/>
  <sheetViews>
    <sheetView topLeftCell="A85" zoomScale="80" zoomScaleNormal="80" zoomScaleSheetLayoutView="80" zoomScalePageLayoutView="80" workbookViewId="0">
      <selection activeCell="H26" sqref="H26"/>
    </sheetView>
  </sheetViews>
  <sheetFormatPr defaultColWidth="8.85546875" defaultRowHeight="12.75" x14ac:dyDescent="0.2"/>
  <cols>
    <col min="1" max="1" width="3.85546875" customWidth="1"/>
    <col min="2" max="2" width="29.85546875" style="45" customWidth="1"/>
    <col min="3" max="3" width="5.7109375" customWidth="1"/>
    <col min="4" max="4" width="16" customWidth="1"/>
    <col min="5" max="5" width="5" customWidth="1"/>
    <col min="6" max="6" width="13.42578125" customWidth="1"/>
    <col min="7" max="7" width="3" customWidth="1"/>
    <col min="8" max="8" width="13.85546875" customWidth="1"/>
    <col min="9" max="9" width="7.42578125" customWidth="1"/>
    <col min="10" max="10" width="13" customWidth="1"/>
    <col min="11" max="11" width="5.42578125" customWidth="1"/>
    <col min="12" max="12" width="11.7109375" customWidth="1"/>
  </cols>
  <sheetData>
    <row r="1" spans="2:9" x14ac:dyDescent="0.2">
      <c r="B1" s="178" t="str">
        <f>inhoud!B1</f>
        <v>Stichting Windroos Foundation</v>
      </c>
    </row>
    <row r="2" spans="2:9" x14ac:dyDescent="0.2">
      <c r="B2" s="6"/>
      <c r="C2" s="4"/>
      <c r="D2" s="4"/>
      <c r="E2" s="4"/>
      <c r="F2" s="4"/>
      <c r="G2" s="4"/>
      <c r="H2" s="4"/>
    </row>
    <row r="4" spans="2:9" x14ac:dyDescent="0.2">
      <c r="B4" s="1" t="s">
        <v>524</v>
      </c>
    </row>
    <row r="5" spans="2:9" x14ac:dyDescent="0.2">
      <c r="B5"/>
    </row>
    <row r="6" spans="2:9" x14ac:dyDescent="0.2">
      <c r="B6" s="1" t="s">
        <v>685</v>
      </c>
    </row>
    <row r="7" spans="2:9" x14ac:dyDescent="0.2">
      <c r="B7"/>
    </row>
    <row r="8" spans="2:9" x14ac:dyDescent="0.2">
      <c r="B8" s="106" t="s">
        <v>560</v>
      </c>
    </row>
    <row r="9" spans="2:9" x14ac:dyDescent="0.2">
      <c r="E9" s="48"/>
      <c r="F9" s="77">
        <v>2017</v>
      </c>
      <c r="G9" s="76"/>
      <c r="H9" s="77">
        <v>2016</v>
      </c>
    </row>
    <row r="10" spans="2:9" x14ac:dyDescent="0.2">
      <c r="F10" s="76" t="s">
        <v>6</v>
      </c>
      <c r="G10" s="76"/>
      <c r="H10" s="76" t="s">
        <v>6</v>
      </c>
      <c r="I10" s="13"/>
    </row>
    <row r="12" spans="2:9" x14ac:dyDescent="0.2">
      <c r="B12" s="178" t="s">
        <v>93</v>
      </c>
      <c r="F12" s="10"/>
      <c r="G12" s="10"/>
      <c r="H12" s="10"/>
    </row>
    <row r="13" spans="2:9" x14ac:dyDescent="0.2">
      <c r="F13" s="10"/>
      <c r="G13" s="10"/>
      <c r="H13" s="10"/>
    </row>
    <row r="14" spans="2:9" x14ac:dyDescent="0.2">
      <c r="B14" s="382" t="s">
        <v>563</v>
      </c>
      <c r="F14" s="419">
        <v>0</v>
      </c>
      <c r="G14" s="420"/>
      <c r="H14" s="419">
        <v>0</v>
      </c>
    </row>
    <row r="15" spans="2:9" x14ac:dyDescent="0.2">
      <c r="B15" s="383"/>
      <c r="F15" s="420"/>
      <c r="G15" s="420"/>
      <c r="H15" s="420"/>
    </row>
    <row r="16" spans="2:9" x14ac:dyDescent="0.2">
      <c r="B16" s="382" t="s">
        <v>564</v>
      </c>
      <c r="F16" s="419">
        <v>0</v>
      </c>
      <c r="G16" s="420"/>
      <c r="H16" s="419">
        <v>0</v>
      </c>
    </row>
    <row r="17" spans="2:12" s="233" customFormat="1" x14ac:dyDescent="0.2">
      <c r="B17" s="179"/>
      <c r="F17" s="420"/>
      <c r="G17" s="420"/>
      <c r="H17" s="420"/>
    </row>
    <row r="18" spans="2:12" x14ac:dyDescent="0.2">
      <c r="B18" s="45" t="s">
        <v>95</v>
      </c>
      <c r="F18" s="419">
        <v>0</v>
      </c>
      <c r="G18" s="420"/>
      <c r="H18" s="419">
        <v>0</v>
      </c>
      <c r="J18" s="10"/>
      <c r="K18" s="52"/>
      <c r="L18" s="10"/>
    </row>
    <row r="19" spans="2:12" x14ac:dyDescent="0.2">
      <c r="F19" s="463"/>
      <c r="G19" s="420"/>
      <c r="H19" s="463"/>
      <c r="J19" s="10"/>
      <c r="K19" s="52"/>
      <c r="L19" s="10"/>
    </row>
    <row r="20" spans="2:12" ht="19.5" customHeight="1" x14ac:dyDescent="0.2">
      <c r="B20" s="175" t="s">
        <v>92</v>
      </c>
      <c r="F20" s="420">
        <f>SUM(F14:F19)</f>
        <v>0</v>
      </c>
      <c r="G20" s="420"/>
      <c r="H20" s="420">
        <f>SUM(H14:H19)</f>
        <v>0</v>
      </c>
    </row>
    <row r="21" spans="2:12" x14ac:dyDescent="0.2">
      <c r="F21" s="420"/>
      <c r="G21" s="420"/>
      <c r="H21" s="420"/>
      <c r="J21" s="52"/>
      <c r="K21" s="19"/>
      <c r="L21" s="52"/>
    </row>
    <row r="22" spans="2:12" x14ac:dyDescent="0.2">
      <c r="F22" s="420"/>
      <c r="G22" s="420"/>
      <c r="H22" s="420"/>
      <c r="J22" s="52"/>
      <c r="K22" s="52"/>
      <c r="L22" s="52"/>
    </row>
    <row r="23" spans="2:12" x14ac:dyDescent="0.2">
      <c r="F23" s="420"/>
      <c r="G23" s="420"/>
      <c r="H23" s="420"/>
    </row>
    <row r="24" spans="2:12" x14ac:dyDescent="0.2">
      <c r="B24" s="178" t="s">
        <v>94</v>
      </c>
      <c r="F24" s="420"/>
      <c r="G24" s="420"/>
      <c r="H24" s="420"/>
    </row>
    <row r="25" spans="2:12" x14ac:dyDescent="0.2">
      <c r="F25" s="420"/>
      <c r="G25" s="420"/>
      <c r="H25" s="420"/>
    </row>
    <row r="26" spans="2:12" x14ac:dyDescent="0.2">
      <c r="B26" s="45" t="s">
        <v>33</v>
      </c>
      <c r="F26" s="419">
        <v>0</v>
      </c>
      <c r="G26" s="420"/>
      <c r="H26" s="419">
        <v>0</v>
      </c>
      <c r="J26" s="10"/>
      <c r="K26" s="52"/>
    </row>
    <row r="27" spans="2:12" x14ac:dyDescent="0.2">
      <c r="F27" s="420"/>
      <c r="G27" s="420"/>
      <c r="H27" s="420"/>
    </row>
    <row r="28" spans="2:12" x14ac:dyDescent="0.2">
      <c r="B28" s="45" t="s">
        <v>136</v>
      </c>
      <c r="F28" s="419">
        <v>0</v>
      </c>
      <c r="G28" s="420"/>
      <c r="H28" s="419">
        <v>0</v>
      </c>
      <c r="J28" s="10"/>
      <c r="K28" s="52"/>
    </row>
    <row r="29" spans="2:12" x14ac:dyDescent="0.2">
      <c r="F29" s="420"/>
      <c r="G29" s="420"/>
      <c r="H29" s="420"/>
      <c r="J29" s="10"/>
      <c r="K29" s="52"/>
    </row>
    <row r="30" spans="2:12" x14ac:dyDescent="0.2">
      <c r="B30" s="199" t="s">
        <v>269</v>
      </c>
      <c r="F30" s="419">
        <v>0</v>
      </c>
      <c r="G30" s="420"/>
      <c r="H30" s="419">
        <v>0</v>
      </c>
      <c r="J30" s="10"/>
      <c r="K30" s="52"/>
    </row>
    <row r="31" spans="2:12" x14ac:dyDescent="0.2">
      <c r="F31" s="420"/>
      <c r="G31" s="420"/>
      <c r="H31" s="420"/>
      <c r="J31" s="10"/>
      <c r="K31" s="52"/>
    </row>
    <row r="32" spans="2:12" x14ac:dyDescent="0.2">
      <c r="B32" s="45" t="s">
        <v>96</v>
      </c>
      <c r="F32" s="419">
        <v>0</v>
      </c>
      <c r="G32" s="420"/>
      <c r="H32" s="419">
        <v>0</v>
      </c>
    </row>
    <row r="33" spans="2:11" x14ac:dyDescent="0.2">
      <c r="F33" s="463"/>
      <c r="G33" s="420"/>
      <c r="H33" s="463"/>
      <c r="J33" s="10"/>
      <c r="K33" s="52"/>
    </row>
    <row r="34" spans="2:11" x14ac:dyDescent="0.2">
      <c r="B34" s="175" t="s">
        <v>97</v>
      </c>
      <c r="F34" s="420">
        <f>SUM(F26:F33)</f>
        <v>0</v>
      </c>
      <c r="G34" s="420"/>
      <c r="H34" s="420">
        <f>SUM(H26:H33)</f>
        <v>0</v>
      </c>
    </row>
    <row r="35" spans="2:11" s="243" customFormat="1" x14ac:dyDescent="0.2">
      <c r="B35" s="175"/>
      <c r="F35" s="420"/>
      <c r="G35" s="420"/>
      <c r="H35" s="420"/>
    </row>
    <row r="36" spans="2:11" s="365" customFormat="1" x14ac:dyDescent="0.2">
      <c r="B36" s="175"/>
      <c r="F36" s="420"/>
      <c r="G36" s="420"/>
      <c r="H36" s="420"/>
    </row>
    <row r="37" spans="2:11" x14ac:dyDescent="0.2">
      <c r="F37" s="420"/>
      <c r="G37" s="420"/>
      <c r="H37" s="420"/>
      <c r="J37" s="10"/>
      <c r="K37" s="52"/>
    </row>
    <row r="38" spans="2:11" x14ac:dyDescent="0.2">
      <c r="B38" s="175" t="s">
        <v>135</v>
      </c>
      <c r="F38" s="420">
        <f>F20-F34</f>
        <v>0</v>
      </c>
      <c r="G38" s="420"/>
      <c r="H38" s="420">
        <f>H20-H34</f>
        <v>0</v>
      </c>
    </row>
    <row r="39" spans="2:11" x14ac:dyDescent="0.2">
      <c r="F39" s="420"/>
      <c r="G39" s="420"/>
      <c r="H39" s="420"/>
      <c r="J39" s="10"/>
      <c r="K39" s="52"/>
    </row>
    <row r="40" spans="2:11" x14ac:dyDescent="0.2">
      <c r="B40" s="45" t="s">
        <v>64</v>
      </c>
      <c r="F40" s="419">
        <v>0</v>
      </c>
      <c r="G40" s="420"/>
      <c r="H40" s="419">
        <v>0</v>
      </c>
    </row>
    <row r="41" spans="2:11" x14ac:dyDescent="0.2">
      <c r="F41" s="463"/>
      <c r="G41" s="420"/>
      <c r="H41" s="463"/>
    </row>
    <row r="42" spans="2:11" x14ac:dyDescent="0.2">
      <c r="B42" s="1" t="s">
        <v>334</v>
      </c>
      <c r="F42" s="420">
        <f>F38+F40</f>
        <v>0</v>
      </c>
      <c r="G42" s="420"/>
      <c r="H42" s="420">
        <f>H38+H40</f>
        <v>0</v>
      </c>
    </row>
    <row r="43" spans="2:11" x14ac:dyDescent="0.2">
      <c r="B43"/>
      <c r="F43" s="420"/>
      <c r="G43" s="420"/>
      <c r="H43" s="420"/>
    </row>
    <row r="44" spans="2:11" x14ac:dyDescent="0.2">
      <c r="B44" s="232" t="s">
        <v>246</v>
      </c>
      <c r="F44" s="419">
        <v>0</v>
      </c>
      <c r="G44" s="420"/>
      <c r="H44" s="419">
        <v>0</v>
      </c>
    </row>
    <row r="45" spans="2:11" s="233" customFormat="1" x14ac:dyDescent="0.2">
      <c r="B45" s="232" t="s">
        <v>247</v>
      </c>
      <c r="F45" s="440">
        <v>0</v>
      </c>
      <c r="G45" s="420"/>
      <c r="H45" s="440">
        <v>0</v>
      </c>
    </row>
    <row r="46" spans="2:11" s="233" customFormat="1" x14ac:dyDescent="0.2">
      <c r="B46" s="232" t="s">
        <v>245</v>
      </c>
      <c r="F46" s="419">
        <f>F44+F45</f>
        <v>0</v>
      </c>
      <c r="G46" s="420"/>
      <c r="H46" s="419">
        <f>H44+H45</f>
        <v>0</v>
      </c>
    </row>
    <row r="47" spans="2:11" x14ac:dyDescent="0.2">
      <c r="F47" s="441"/>
      <c r="G47" s="420"/>
      <c r="H47" s="441"/>
      <c r="J47" s="10"/>
      <c r="K47" s="52"/>
    </row>
    <row r="48" spans="2:11" ht="13.5" thickBot="1" x14ac:dyDescent="0.25">
      <c r="B48" s="178" t="s">
        <v>34</v>
      </c>
      <c r="F48" s="464">
        <f>F42+F46</f>
        <v>0</v>
      </c>
      <c r="G48" s="420"/>
      <c r="H48" s="464">
        <f>H42+H46</f>
        <v>0</v>
      </c>
    </row>
    <row r="49" spans="2:10" ht="13.5" thickTop="1" x14ac:dyDescent="0.2">
      <c r="F49" s="10"/>
      <c r="G49" s="10"/>
      <c r="H49" s="10"/>
    </row>
    <row r="50" spans="2:10" s="365" customFormat="1" x14ac:dyDescent="0.2">
      <c r="B50" s="364"/>
      <c r="F50" s="10"/>
      <c r="G50" s="10"/>
      <c r="H50" s="10"/>
    </row>
    <row r="51" spans="2:10" x14ac:dyDescent="0.2">
      <c r="F51" s="10"/>
      <c r="G51" s="10"/>
      <c r="H51" s="10"/>
    </row>
    <row r="52" spans="2:10" x14ac:dyDescent="0.2">
      <c r="B52" s="123" t="s">
        <v>259</v>
      </c>
      <c r="F52" s="10"/>
      <c r="G52" s="10"/>
      <c r="H52" s="10"/>
    </row>
    <row r="54" spans="2:10" ht="12.75" customHeight="1" x14ac:dyDescent="0.2">
      <c r="B54" s="180" t="s">
        <v>12</v>
      </c>
      <c r="F54" s="77">
        <f>F9</f>
        <v>2017</v>
      </c>
      <c r="G54" s="76"/>
      <c r="H54" s="77">
        <f>H9</f>
        <v>2016</v>
      </c>
      <c r="I54" s="13"/>
    </row>
    <row r="55" spans="2:10" ht="12.75" customHeight="1" x14ac:dyDescent="0.2">
      <c r="F55" s="76" t="s">
        <v>6</v>
      </c>
      <c r="G55" s="76"/>
      <c r="H55" s="76" t="s">
        <v>6</v>
      </c>
    </row>
    <row r="56" spans="2:10" ht="12.75" customHeight="1" x14ac:dyDescent="0.2"/>
    <row r="57" spans="2:10" ht="12.75" customHeight="1" x14ac:dyDescent="0.2">
      <c r="B57" s="45" t="s">
        <v>258</v>
      </c>
      <c r="F57" s="10"/>
    </row>
    <row r="58" spans="2:10" ht="12.75" hidden="1" customHeight="1" x14ac:dyDescent="0.2">
      <c r="B58" s="375" t="s">
        <v>98</v>
      </c>
      <c r="F58" s="111">
        <v>0</v>
      </c>
      <c r="H58" s="111">
        <v>0</v>
      </c>
    </row>
    <row r="59" spans="2:10" ht="12.75" hidden="1" customHeight="1" x14ac:dyDescent="0.2">
      <c r="B59" s="10" t="s">
        <v>98</v>
      </c>
      <c r="F59" s="111">
        <v>0</v>
      </c>
      <c r="H59" s="111">
        <v>0</v>
      </c>
    </row>
    <row r="60" spans="2:10" ht="12.75" hidden="1" customHeight="1" x14ac:dyDescent="0.2">
      <c r="B60" s="10" t="s">
        <v>98</v>
      </c>
      <c r="F60" s="111">
        <v>0</v>
      </c>
      <c r="H60" s="111">
        <v>0</v>
      </c>
    </row>
    <row r="61" spans="2:10" s="375" customFormat="1" ht="12.75" customHeight="1" x14ac:dyDescent="0.2">
      <c r="B61" s="375" t="s">
        <v>547</v>
      </c>
      <c r="F61" s="111">
        <v>0</v>
      </c>
      <c r="H61" s="111">
        <v>0</v>
      </c>
    </row>
    <row r="62" spans="2:10" ht="12.75" hidden="1" customHeight="1" x14ac:dyDescent="0.2">
      <c r="B62" s="375" t="s">
        <v>548</v>
      </c>
      <c r="F62" s="111">
        <v>0</v>
      </c>
      <c r="H62" s="111">
        <v>0</v>
      </c>
    </row>
    <row r="63" spans="2:10" ht="12.75" customHeight="1" x14ac:dyDescent="0.2">
      <c r="J63" s="10"/>
    </row>
    <row r="64" spans="2:10" ht="12.75" customHeight="1" thickBot="1" x14ac:dyDescent="0.25">
      <c r="F64" s="26">
        <f>SUM(F57:F63)</f>
        <v>0</v>
      </c>
      <c r="H64" s="26">
        <f>SUM(H57:H63)</f>
        <v>0</v>
      </c>
    </row>
    <row r="65" spans="2:8" ht="12.75" customHeight="1" thickTop="1" x14ac:dyDescent="0.2">
      <c r="F65" s="20"/>
      <c r="H65" s="20"/>
    </row>
    <row r="66" spans="2:8" ht="12.75" customHeight="1" x14ac:dyDescent="0.2">
      <c r="F66" s="20"/>
      <c r="H66" s="20"/>
    </row>
    <row r="67" spans="2:8" x14ac:dyDescent="0.2">
      <c r="D67" s="27" t="s">
        <v>18</v>
      </c>
      <c r="E67" s="410">
        <v>15</v>
      </c>
    </row>
    <row r="68" spans="2:8" x14ac:dyDescent="0.2">
      <c r="B68" s="178" t="str">
        <f>B1</f>
        <v>Stichting Windroos Foundation</v>
      </c>
    </row>
    <row r="69" spans="2:8" x14ac:dyDescent="0.2">
      <c r="B69" s="6"/>
      <c r="C69" s="4"/>
      <c r="D69" s="4"/>
      <c r="E69" s="4"/>
      <c r="F69" s="4"/>
      <c r="G69" s="4"/>
      <c r="H69" s="4"/>
    </row>
    <row r="72" spans="2:8" x14ac:dyDescent="0.2">
      <c r="B72" s="178" t="str">
        <f>B6</f>
        <v>5.1.10.1  GESEGMENTEERDE RESULTATENREKENING OVER 2017</v>
      </c>
    </row>
    <row r="73" spans="2:8" x14ac:dyDescent="0.2">
      <c r="B73" s="178"/>
    </row>
    <row r="74" spans="2:8" x14ac:dyDescent="0.2">
      <c r="B74" s="106" t="s">
        <v>570</v>
      </c>
      <c r="F74" s="76"/>
      <c r="G74" s="76"/>
      <c r="H74" s="76"/>
    </row>
    <row r="75" spans="2:8" x14ac:dyDescent="0.2">
      <c r="E75" s="48"/>
      <c r="F75" s="77">
        <f>F54</f>
        <v>2017</v>
      </c>
      <c r="G75" s="76"/>
      <c r="H75" s="77">
        <f>H54</f>
        <v>2016</v>
      </c>
    </row>
    <row r="76" spans="2:8" x14ac:dyDescent="0.2">
      <c r="F76" s="76" t="s">
        <v>6</v>
      </c>
      <c r="G76" s="76"/>
      <c r="H76" s="76" t="s">
        <v>6</v>
      </c>
    </row>
    <row r="77" spans="2:8" x14ac:dyDescent="0.2">
      <c r="F77" s="420"/>
      <c r="G77" s="420"/>
      <c r="H77" s="420"/>
    </row>
    <row r="78" spans="2:8" x14ac:dyDescent="0.2">
      <c r="B78" s="178" t="s">
        <v>93</v>
      </c>
      <c r="F78" s="420"/>
      <c r="G78" s="420"/>
      <c r="H78" s="420"/>
    </row>
    <row r="79" spans="2:8" x14ac:dyDescent="0.2">
      <c r="F79" s="420"/>
      <c r="G79" s="420"/>
      <c r="H79" s="420"/>
    </row>
    <row r="80" spans="2:8" x14ac:dyDescent="0.2">
      <c r="B80" s="382" t="s">
        <v>563</v>
      </c>
      <c r="F80" s="419">
        <f>'5.1.10 toel. res.rek.'!K22</f>
        <v>797792</v>
      </c>
      <c r="G80" s="420"/>
      <c r="H80" s="419">
        <v>779448</v>
      </c>
    </row>
    <row r="81" spans="2:8" x14ac:dyDescent="0.2">
      <c r="B81" s="383"/>
      <c r="F81" s="420"/>
      <c r="G81" s="420"/>
      <c r="H81" s="420"/>
    </row>
    <row r="82" spans="2:8" x14ac:dyDescent="0.2">
      <c r="B82" s="382" t="s">
        <v>564</v>
      </c>
      <c r="F82" s="419">
        <v>0</v>
      </c>
      <c r="G82" s="420"/>
      <c r="H82" s="419">
        <v>0</v>
      </c>
    </row>
    <row r="83" spans="2:8" x14ac:dyDescent="0.2">
      <c r="B83" s="179"/>
      <c r="F83" s="420"/>
      <c r="G83" s="420"/>
      <c r="H83" s="420"/>
    </row>
    <row r="84" spans="2:8" x14ac:dyDescent="0.2">
      <c r="B84" s="45" t="s">
        <v>95</v>
      </c>
      <c r="F84" s="419">
        <v>350</v>
      </c>
      <c r="G84" s="420"/>
      <c r="H84" s="419">
        <v>2695</v>
      </c>
    </row>
    <row r="85" spans="2:8" x14ac:dyDescent="0.2">
      <c r="F85" s="463"/>
      <c r="G85" s="420"/>
      <c r="H85" s="463"/>
    </row>
    <row r="86" spans="2:8" x14ac:dyDescent="0.2">
      <c r="B86" s="175" t="s">
        <v>92</v>
      </c>
      <c r="F86" s="420">
        <f>SUM(F80:F85)</f>
        <v>798142</v>
      </c>
      <c r="G86" s="420"/>
      <c r="H86" s="420">
        <f>SUM(H80:H85)</f>
        <v>782143</v>
      </c>
    </row>
    <row r="87" spans="2:8" x14ac:dyDescent="0.2">
      <c r="F87" s="420"/>
      <c r="G87" s="420"/>
      <c r="H87" s="420"/>
    </row>
    <row r="88" spans="2:8" x14ac:dyDescent="0.2">
      <c r="F88" s="420"/>
      <c r="G88" s="420"/>
      <c r="H88" s="420"/>
    </row>
    <row r="89" spans="2:8" x14ac:dyDescent="0.2">
      <c r="F89" s="420"/>
      <c r="G89" s="420"/>
      <c r="H89" s="420"/>
    </row>
    <row r="90" spans="2:8" x14ac:dyDescent="0.2">
      <c r="B90" s="178" t="s">
        <v>94</v>
      </c>
      <c r="F90" s="420"/>
      <c r="G90" s="420"/>
      <c r="H90" s="420"/>
    </row>
    <row r="91" spans="2:8" x14ac:dyDescent="0.2">
      <c r="F91" s="420"/>
      <c r="G91" s="420"/>
      <c r="H91" s="420"/>
    </row>
    <row r="92" spans="2:8" x14ac:dyDescent="0.2">
      <c r="B92" s="45" t="s">
        <v>33</v>
      </c>
      <c r="F92" s="419">
        <f>'5.1.10 toel. res.rek.'!K107</f>
        <v>644361</v>
      </c>
      <c r="G92" s="420"/>
      <c r="H92" s="419">
        <v>638087</v>
      </c>
    </row>
    <row r="93" spans="2:8" x14ac:dyDescent="0.2">
      <c r="F93" s="420"/>
      <c r="G93" s="420"/>
      <c r="H93" s="420"/>
    </row>
    <row r="94" spans="2:8" x14ac:dyDescent="0.2">
      <c r="B94" s="45" t="s">
        <v>136</v>
      </c>
      <c r="F94" s="419">
        <f>'5.1.10 toel. res.rek.'!K131</f>
        <v>8909</v>
      </c>
      <c r="G94" s="420"/>
      <c r="H94" s="419">
        <v>16600</v>
      </c>
    </row>
    <row r="95" spans="2:8" x14ac:dyDescent="0.2">
      <c r="F95" s="420"/>
      <c r="G95" s="420"/>
      <c r="H95" s="420"/>
    </row>
    <row r="96" spans="2:8" x14ac:dyDescent="0.2">
      <c r="B96" s="199" t="s">
        <v>269</v>
      </c>
      <c r="F96" s="419">
        <v>0</v>
      </c>
      <c r="G96" s="420"/>
      <c r="H96" s="419">
        <v>0</v>
      </c>
    </row>
    <row r="97" spans="2:8" x14ac:dyDescent="0.2">
      <c r="F97" s="420"/>
      <c r="G97" s="420"/>
      <c r="H97" s="420"/>
    </row>
    <row r="98" spans="2:8" x14ac:dyDescent="0.2">
      <c r="B98" s="45" t="s">
        <v>96</v>
      </c>
      <c r="F98" s="419">
        <f>'5.1.10 toel. res.rek.'!K182</f>
        <v>144881</v>
      </c>
      <c r="G98" s="420"/>
      <c r="H98" s="419">
        <f>167116-1</f>
        <v>167115</v>
      </c>
    </row>
    <row r="99" spans="2:8" x14ac:dyDescent="0.2">
      <c r="F99" s="463"/>
      <c r="G99" s="420"/>
      <c r="H99" s="463"/>
    </row>
    <row r="100" spans="2:8" x14ac:dyDescent="0.2">
      <c r="B100" s="175" t="s">
        <v>97</v>
      </c>
      <c r="F100" s="420">
        <f>SUM(F92:F99)</f>
        <v>798151</v>
      </c>
      <c r="G100" s="420"/>
      <c r="H100" s="420">
        <f>SUM(H92:H99)</f>
        <v>821802</v>
      </c>
    </row>
    <row r="101" spans="2:8" s="243" customFormat="1" x14ac:dyDescent="0.2">
      <c r="B101" s="175"/>
      <c r="F101" s="420"/>
      <c r="G101" s="420"/>
      <c r="H101" s="420"/>
    </row>
    <row r="102" spans="2:8" s="365" customFormat="1" x14ac:dyDescent="0.2">
      <c r="B102" s="175"/>
      <c r="F102" s="420"/>
      <c r="G102" s="420"/>
      <c r="H102" s="420"/>
    </row>
    <row r="103" spans="2:8" x14ac:dyDescent="0.2">
      <c r="F103" s="420"/>
      <c r="G103" s="420"/>
      <c r="H103" s="420"/>
    </row>
    <row r="104" spans="2:8" x14ac:dyDescent="0.2">
      <c r="B104" s="175" t="s">
        <v>135</v>
      </c>
      <c r="F104" s="420">
        <f>F86-F100</f>
        <v>-9</v>
      </c>
      <c r="G104" s="420"/>
      <c r="H104" s="420">
        <f>H86-H100</f>
        <v>-39659</v>
      </c>
    </row>
    <row r="105" spans="2:8" x14ac:dyDescent="0.2">
      <c r="F105" s="420"/>
      <c r="G105" s="420"/>
      <c r="H105" s="420"/>
    </row>
    <row r="106" spans="2:8" x14ac:dyDescent="0.2">
      <c r="B106" s="45" t="s">
        <v>64</v>
      </c>
      <c r="F106" s="419">
        <v>32</v>
      </c>
      <c r="G106" s="420"/>
      <c r="H106" s="419">
        <v>180</v>
      </c>
    </row>
    <row r="107" spans="2:8" x14ac:dyDescent="0.2">
      <c r="F107" s="463"/>
      <c r="G107" s="420"/>
      <c r="H107" s="463"/>
    </row>
    <row r="108" spans="2:8" x14ac:dyDescent="0.2">
      <c r="B108" s="1" t="s">
        <v>334</v>
      </c>
      <c r="F108" s="420">
        <f>F104+F106</f>
        <v>23</v>
      </c>
      <c r="G108" s="420"/>
      <c r="H108" s="420">
        <f>H104+H106</f>
        <v>-39479</v>
      </c>
    </row>
    <row r="109" spans="2:8" x14ac:dyDescent="0.2">
      <c r="B109"/>
      <c r="F109" s="420"/>
      <c r="G109" s="420"/>
      <c r="H109" s="420"/>
    </row>
    <row r="110" spans="2:8" x14ac:dyDescent="0.2">
      <c r="B110" s="232" t="s">
        <v>246</v>
      </c>
      <c r="F110" s="419">
        <v>0</v>
      </c>
      <c r="G110" s="420"/>
      <c r="H110" s="419">
        <v>0</v>
      </c>
    </row>
    <row r="111" spans="2:8" s="233" customFormat="1" x14ac:dyDescent="0.2">
      <c r="B111" s="232" t="s">
        <v>247</v>
      </c>
      <c r="F111" s="440">
        <v>0</v>
      </c>
      <c r="G111" s="420"/>
      <c r="H111" s="440">
        <v>0</v>
      </c>
    </row>
    <row r="112" spans="2:8" s="233" customFormat="1" x14ac:dyDescent="0.2">
      <c r="B112" s="232" t="s">
        <v>245</v>
      </c>
      <c r="F112" s="419">
        <f>F110+F111</f>
        <v>0</v>
      </c>
      <c r="G112" s="420"/>
      <c r="H112" s="419">
        <f>H110+H111</f>
        <v>0</v>
      </c>
    </row>
    <row r="113" spans="2:8" x14ac:dyDescent="0.2">
      <c r="F113" s="441"/>
      <c r="G113" s="420"/>
      <c r="H113" s="441"/>
    </row>
    <row r="114" spans="2:8" ht="13.5" thickBot="1" x14ac:dyDescent="0.25">
      <c r="B114" s="178" t="s">
        <v>34</v>
      </c>
      <c r="F114" s="464">
        <f>F108+F112</f>
        <v>23</v>
      </c>
      <c r="G114" s="420"/>
      <c r="H114" s="464">
        <f>H108+H112</f>
        <v>-39479</v>
      </c>
    </row>
    <row r="115" spans="2:8" ht="13.5" thickTop="1" x14ac:dyDescent="0.2">
      <c r="F115" s="420"/>
      <c r="G115" s="420"/>
      <c r="H115" s="420"/>
    </row>
    <row r="116" spans="2:8" s="365" customFormat="1" x14ac:dyDescent="0.2">
      <c r="B116" s="364"/>
      <c r="F116" s="10"/>
      <c r="G116" s="10"/>
      <c r="H116" s="10"/>
    </row>
    <row r="117" spans="2:8" x14ac:dyDescent="0.2">
      <c r="F117" s="10"/>
      <c r="G117" s="10"/>
      <c r="H117" s="10"/>
    </row>
    <row r="118" spans="2:8" x14ac:dyDescent="0.2">
      <c r="B118" s="123" t="s">
        <v>259</v>
      </c>
      <c r="F118" s="10"/>
      <c r="G118" s="10"/>
      <c r="H118" s="10"/>
    </row>
    <row r="120" spans="2:8" x14ac:dyDescent="0.2">
      <c r="B120" s="180" t="s">
        <v>12</v>
      </c>
      <c r="F120" s="77">
        <f>F75</f>
        <v>2017</v>
      </c>
      <c r="G120" s="76"/>
      <c r="H120" s="77">
        <f>H75</f>
        <v>2016</v>
      </c>
    </row>
    <row r="121" spans="2:8" x14ac:dyDescent="0.2">
      <c r="F121" s="76" t="s">
        <v>6</v>
      </c>
      <c r="G121" s="76"/>
      <c r="H121" s="76" t="s">
        <v>6</v>
      </c>
    </row>
    <row r="122" spans="2:8" x14ac:dyDescent="0.2">
      <c r="F122" s="420"/>
      <c r="G122" s="420"/>
      <c r="H122" s="420"/>
    </row>
    <row r="123" spans="2:8" x14ac:dyDescent="0.2">
      <c r="B123" s="45" t="s">
        <v>258</v>
      </c>
      <c r="F123" s="420"/>
      <c r="G123" s="420"/>
      <c r="H123" s="420"/>
    </row>
    <row r="124" spans="2:8" x14ac:dyDescent="0.2">
      <c r="B124" s="386" t="s">
        <v>572</v>
      </c>
      <c r="F124" s="419">
        <f>F114</f>
        <v>23</v>
      </c>
      <c r="G124" s="420"/>
      <c r="H124" s="419">
        <f>H114</f>
        <v>-39479</v>
      </c>
    </row>
    <row r="125" spans="2:8" hidden="1" x14ac:dyDescent="0.2">
      <c r="B125" s="375" t="s">
        <v>98</v>
      </c>
      <c r="F125" s="419"/>
      <c r="G125" s="420"/>
      <c r="H125" s="419">
        <v>0</v>
      </c>
    </row>
    <row r="126" spans="2:8" hidden="1" x14ac:dyDescent="0.2">
      <c r="B126" s="10" t="s">
        <v>98</v>
      </c>
      <c r="F126" s="419"/>
      <c r="G126" s="420"/>
      <c r="H126" s="419">
        <v>0</v>
      </c>
    </row>
    <row r="127" spans="2:8" s="375" customFormat="1" hidden="1" x14ac:dyDescent="0.2">
      <c r="B127" s="375" t="s">
        <v>547</v>
      </c>
      <c r="F127" s="419"/>
      <c r="G127" s="420"/>
      <c r="H127" s="419">
        <v>0</v>
      </c>
    </row>
    <row r="128" spans="2:8" hidden="1" x14ac:dyDescent="0.2">
      <c r="B128" s="375" t="s">
        <v>548</v>
      </c>
      <c r="F128" s="419"/>
      <c r="G128" s="420"/>
      <c r="H128" s="419">
        <v>0</v>
      </c>
    </row>
    <row r="129" spans="2:10" x14ac:dyDescent="0.2">
      <c r="F129" s="420"/>
      <c r="G129" s="420"/>
      <c r="H129" s="420"/>
    </row>
    <row r="130" spans="2:10" ht="13.5" thickBot="1" x14ac:dyDescent="0.25">
      <c r="F130" s="466">
        <f>SUM(F123:F129)</f>
        <v>23</v>
      </c>
      <c r="G130" s="420"/>
      <c r="H130" s="466">
        <f>SUM(H123:H129)</f>
        <v>-39479</v>
      </c>
      <c r="J130" s="10"/>
    </row>
    <row r="131" spans="2:10" s="338" customFormat="1" ht="13.5" thickTop="1" x14ac:dyDescent="0.2">
      <c r="B131" s="336"/>
      <c r="F131" s="451"/>
      <c r="G131" s="420"/>
      <c r="H131" s="451"/>
    </row>
    <row r="132" spans="2:10" x14ac:dyDescent="0.2">
      <c r="F132" s="20"/>
      <c r="H132" s="20"/>
    </row>
    <row r="133" spans="2:10" x14ac:dyDescent="0.2">
      <c r="F133" s="20"/>
      <c r="H133" s="20"/>
    </row>
    <row r="134" spans="2:10" x14ac:dyDescent="0.2">
      <c r="D134" s="27" t="s">
        <v>18</v>
      </c>
      <c r="E134" s="410">
        <v>16</v>
      </c>
      <c r="F134" s="20"/>
      <c r="H134" s="20"/>
    </row>
    <row r="135" spans="2:10" x14ac:dyDescent="0.2">
      <c r="B135" s="178" t="str">
        <f>B68</f>
        <v>Stichting Windroos Foundation</v>
      </c>
    </row>
    <row r="136" spans="2:10" x14ac:dyDescent="0.2">
      <c r="B136" s="6"/>
      <c r="C136" s="4"/>
      <c r="D136" s="4"/>
      <c r="E136" s="4"/>
      <c r="F136" s="4"/>
      <c r="G136" s="4"/>
      <c r="H136" s="4"/>
    </row>
    <row r="137" spans="2:10" x14ac:dyDescent="0.2">
      <c r="F137" s="20"/>
      <c r="H137" s="20"/>
    </row>
    <row r="138" spans="2:10" x14ac:dyDescent="0.2">
      <c r="F138" s="20"/>
      <c r="H138" s="20"/>
    </row>
    <row r="139" spans="2:10" x14ac:dyDescent="0.2">
      <c r="B139" s="178" t="str">
        <f>B72</f>
        <v>5.1.10.1  GESEGMENTEERDE RESULTATENREKENING OVER 2017</v>
      </c>
    </row>
    <row r="140" spans="2:10" x14ac:dyDescent="0.2">
      <c r="B140" s="178"/>
    </row>
    <row r="141" spans="2:10" x14ac:dyDescent="0.2">
      <c r="B141" s="217" t="s">
        <v>617</v>
      </c>
      <c r="F141" s="76"/>
      <c r="G141" s="76"/>
      <c r="H141" s="76"/>
    </row>
    <row r="142" spans="2:10" x14ac:dyDescent="0.2">
      <c r="E142" s="48"/>
      <c r="F142" s="77">
        <f>F120</f>
        <v>2017</v>
      </c>
      <c r="G142" s="76"/>
      <c r="H142" s="77">
        <f>H120</f>
        <v>2016</v>
      </c>
    </row>
    <row r="143" spans="2:10" x14ac:dyDescent="0.2">
      <c r="F143" s="76" t="s">
        <v>6</v>
      </c>
      <c r="G143" s="76"/>
      <c r="H143" s="76" t="s">
        <v>6</v>
      </c>
    </row>
    <row r="145" spans="2:8" x14ac:dyDescent="0.2">
      <c r="B145" s="178" t="s">
        <v>93</v>
      </c>
      <c r="F145" s="420"/>
      <c r="G145" s="420"/>
      <c r="H145" s="420"/>
    </row>
    <row r="146" spans="2:8" x14ac:dyDescent="0.2">
      <c r="F146" s="420"/>
      <c r="G146" s="420"/>
      <c r="H146" s="420"/>
    </row>
    <row r="147" spans="2:8" x14ac:dyDescent="0.2">
      <c r="B147" s="382" t="s">
        <v>563</v>
      </c>
      <c r="F147" s="419">
        <v>0</v>
      </c>
      <c r="G147" s="420"/>
      <c r="H147" s="419">
        <v>0</v>
      </c>
    </row>
    <row r="148" spans="2:8" x14ac:dyDescent="0.2">
      <c r="B148" s="383"/>
      <c r="F148" s="420"/>
      <c r="G148" s="420"/>
      <c r="H148" s="420"/>
    </row>
    <row r="149" spans="2:8" x14ac:dyDescent="0.2">
      <c r="B149" s="382" t="s">
        <v>564</v>
      </c>
      <c r="F149" s="419">
        <v>0</v>
      </c>
      <c r="G149" s="420"/>
      <c r="H149" s="419">
        <v>0</v>
      </c>
    </row>
    <row r="150" spans="2:8" x14ac:dyDescent="0.2">
      <c r="B150" s="179"/>
      <c r="F150" s="420"/>
      <c r="G150" s="420"/>
      <c r="H150" s="420"/>
    </row>
    <row r="151" spans="2:8" x14ac:dyDescent="0.2">
      <c r="B151" s="45" t="s">
        <v>95</v>
      </c>
      <c r="F151" s="419">
        <v>0</v>
      </c>
      <c r="G151" s="420"/>
      <c r="H151" s="419">
        <v>0</v>
      </c>
    </row>
    <row r="152" spans="2:8" x14ac:dyDescent="0.2">
      <c r="F152" s="463"/>
      <c r="G152" s="420"/>
      <c r="H152" s="463"/>
    </row>
    <row r="153" spans="2:8" x14ac:dyDescent="0.2">
      <c r="B153" s="175" t="s">
        <v>92</v>
      </c>
      <c r="F153" s="420">
        <f>SUM(F147:F152)</f>
        <v>0</v>
      </c>
      <c r="G153" s="420"/>
      <c r="H153" s="420">
        <f>SUM(H147:H152)</f>
        <v>0</v>
      </c>
    </row>
    <row r="154" spans="2:8" x14ac:dyDescent="0.2">
      <c r="F154" s="420"/>
      <c r="G154" s="420"/>
      <c r="H154" s="420"/>
    </row>
    <row r="155" spans="2:8" x14ac:dyDescent="0.2">
      <c r="F155" s="420"/>
      <c r="G155" s="420"/>
      <c r="H155" s="420"/>
    </row>
    <row r="156" spans="2:8" x14ac:dyDescent="0.2">
      <c r="F156" s="420"/>
      <c r="G156" s="420"/>
      <c r="H156" s="420"/>
    </row>
    <row r="157" spans="2:8" x14ac:dyDescent="0.2">
      <c r="B157" s="178" t="s">
        <v>94</v>
      </c>
      <c r="F157" s="420"/>
      <c r="G157" s="420"/>
      <c r="H157" s="420"/>
    </row>
    <row r="158" spans="2:8" x14ac:dyDescent="0.2">
      <c r="F158" s="420"/>
      <c r="G158" s="420"/>
      <c r="H158" s="420"/>
    </row>
    <row r="159" spans="2:8" x14ac:dyDescent="0.2">
      <c r="B159" s="45" t="s">
        <v>33</v>
      </c>
      <c r="F159" s="419">
        <v>0</v>
      </c>
      <c r="G159" s="420"/>
      <c r="H159" s="419">
        <v>0</v>
      </c>
    </row>
    <row r="160" spans="2:8" x14ac:dyDescent="0.2">
      <c r="F160" s="420"/>
      <c r="G160" s="420"/>
      <c r="H160" s="420"/>
    </row>
    <row r="161" spans="2:8" x14ac:dyDescent="0.2">
      <c r="B161" s="45" t="s">
        <v>136</v>
      </c>
      <c r="F161" s="419">
        <v>0</v>
      </c>
      <c r="G161" s="420"/>
      <c r="H161" s="419">
        <v>0</v>
      </c>
    </row>
    <row r="162" spans="2:8" x14ac:dyDescent="0.2">
      <c r="F162" s="420"/>
      <c r="G162" s="420"/>
      <c r="H162" s="420"/>
    </row>
    <row r="163" spans="2:8" x14ac:dyDescent="0.2">
      <c r="B163" s="199" t="s">
        <v>269</v>
      </c>
      <c r="F163" s="419">
        <v>0</v>
      </c>
      <c r="G163" s="420"/>
      <c r="H163" s="419">
        <v>0</v>
      </c>
    </row>
    <row r="164" spans="2:8" x14ac:dyDescent="0.2">
      <c r="F164" s="420"/>
      <c r="G164" s="420"/>
      <c r="H164" s="420"/>
    </row>
    <row r="165" spans="2:8" x14ac:dyDescent="0.2">
      <c r="B165" s="45" t="s">
        <v>96</v>
      </c>
      <c r="F165" s="419">
        <v>0</v>
      </c>
      <c r="G165" s="420"/>
      <c r="H165" s="419">
        <v>0</v>
      </c>
    </row>
    <row r="166" spans="2:8" x14ac:dyDescent="0.2">
      <c r="F166" s="463"/>
      <c r="G166" s="420"/>
      <c r="H166" s="463"/>
    </row>
    <row r="167" spans="2:8" x14ac:dyDescent="0.2">
      <c r="B167" s="175" t="s">
        <v>97</v>
      </c>
      <c r="F167" s="420">
        <f>SUM(F159:F166)</f>
        <v>0</v>
      </c>
      <c r="G167" s="420"/>
      <c r="H167" s="420">
        <f>SUM(H159:H166)</f>
        <v>0</v>
      </c>
    </row>
    <row r="168" spans="2:8" s="243" customFormat="1" x14ac:dyDescent="0.2">
      <c r="B168" s="175"/>
      <c r="F168" s="420"/>
      <c r="G168" s="420"/>
      <c r="H168" s="420"/>
    </row>
    <row r="169" spans="2:8" s="365" customFormat="1" x14ac:dyDescent="0.2">
      <c r="B169" s="175"/>
      <c r="F169" s="420"/>
      <c r="G169" s="420"/>
      <c r="H169" s="420"/>
    </row>
    <row r="170" spans="2:8" x14ac:dyDescent="0.2">
      <c r="F170" s="420"/>
      <c r="G170" s="420"/>
      <c r="H170" s="420"/>
    </row>
    <row r="171" spans="2:8" x14ac:dyDescent="0.2">
      <c r="B171" s="175" t="s">
        <v>135</v>
      </c>
      <c r="F171" s="420">
        <f>F153-F167</f>
        <v>0</v>
      </c>
      <c r="G171" s="420"/>
      <c r="H171" s="420">
        <f>H153-H167</f>
        <v>0</v>
      </c>
    </row>
    <row r="172" spans="2:8" x14ac:dyDescent="0.2">
      <c r="F172" s="420"/>
      <c r="G172" s="420"/>
      <c r="H172" s="420"/>
    </row>
    <row r="173" spans="2:8" x14ac:dyDescent="0.2">
      <c r="B173" s="45" t="s">
        <v>64</v>
      </c>
      <c r="F173" s="419">
        <v>0</v>
      </c>
      <c r="G173" s="420"/>
      <c r="H173" s="419">
        <v>0</v>
      </c>
    </row>
    <row r="174" spans="2:8" x14ac:dyDescent="0.2">
      <c r="F174" s="463"/>
      <c r="G174" s="420"/>
      <c r="H174" s="463"/>
    </row>
    <row r="175" spans="2:8" x14ac:dyDescent="0.2">
      <c r="B175" s="1" t="s">
        <v>334</v>
      </c>
      <c r="F175" s="420">
        <f>F171+F173</f>
        <v>0</v>
      </c>
      <c r="G175" s="420"/>
      <c r="H175" s="420">
        <f>H171+H173</f>
        <v>0</v>
      </c>
    </row>
    <row r="176" spans="2:8" x14ac:dyDescent="0.2">
      <c r="B176"/>
      <c r="F176" s="420"/>
      <c r="G176" s="420"/>
      <c r="H176" s="420"/>
    </row>
    <row r="177" spans="2:8" x14ac:dyDescent="0.2">
      <c r="B177" s="232" t="s">
        <v>246</v>
      </c>
      <c r="F177" s="419">
        <v>0</v>
      </c>
      <c r="G177" s="420"/>
      <c r="H177" s="419">
        <v>0</v>
      </c>
    </row>
    <row r="178" spans="2:8" s="233" customFormat="1" x14ac:dyDescent="0.2">
      <c r="B178" s="232" t="s">
        <v>247</v>
      </c>
      <c r="F178" s="440">
        <v>0</v>
      </c>
      <c r="G178" s="420"/>
      <c r="H178" s="440">
        <v>0</v>
      </c>
    </row>
    <row r="179" spans="2:8" s="233" customFormat="1" x14ac:dyDescent="0.2">
      <c r="B179" s="232" t="s">
        <v>245</v>
      </c>
      <c r="F179" s="419">
        <f>F177+F178</f>
        <v>0</v>
      </c>
      <c r="G179" s="420"/>
      <c r="H179" s="419">
        <f>H177+H178</f>
        <v>0</v>
      </c>
    </row>
    <row r="180" spans="2:8" x14ac:dyDescent="0.2">
      <c r="F180" s="441"/>
      <c r="G180" s="420"/>
      <c r="H180" s="441"/>
    </row>
    <row r="181" spans="2:8" ht="13.5" thickBot="1" x14ac:dyDescent="0.25">
      <c r="B181" s="178" t="s">
        <v>34</v>
      </c>
      <c r="F181" s="464">
        <f>F175+F179</f>
        <v>0</v>
      </c>
      <c r="G181" s="420"/>
      <c r="H181" s="464">
        <f>H175+H179</f>
        <v>0</v>
      </c>
    </row>
    <row r="182" spans="2:8" ht="13.5" thickTop="1" x14ac:dyDescent="0.2">
      <c r="F182" s="420"/>
      <c r="G182" s="420"/>
      <c r="H182" s="420"/>
    </row>
    <row r="183" spans="2:8" s="365" customFormat="1" x14ac:dyDescent="0.2">
      <c r="B183" s="364"/>
      <c r="F183" s="10"/>
      <c r="G183" s="10"/>
      <c r="H183" s="10"/>
    </row>
    <row r="184" spans="2:8" x14ac:dyDescent="0.2">
      <c r="F184" s="10"/>
      <c r="G184" s="10"/>
      <c r="H184" s="10"/>
    </row>
    <row r="185" spans="2:8" x14ac:dyDescent="0.2">
      <c r="B185" s="123" t="s">
        <v>259</v>
      </c>
      <c r="F185" s="10"/>
      <c r="G185" s="10"/>
      <c r="H185" s="10"/>
    </row>
    <row r="187" spans="2:8" x14ac:dyDescent="0.2">
      <c r="B187" s="180" t="s">
        <v>12</v>
      </c>
      <c r="F187" s="77">
        <f>F142</f>
        <v>2017</v>
      </c>
      <c r="G187" s="76"/>
      <c r="H187" s="77">
        <f>H142</f>
        <v>2016</v>
      </c>
    </row>
    <row r="188" spans="2:8" x14ac:dyDescent="0.2">
      <c r="F188" s="76" t="s">
        <v>6</v>
      </c>
      <c r="G188" s="76"/>
      <c r="H188" s="76" t="s">
        <v>6</v>
      </c>
    </row>
    <row r="190" spans="2:8" x14ac:dyDescent="0.2">
      <c r="B190" s="45" t="s">
        <v>258</v>
      </c>
      <c r="F190" s="420"/>
      <c r="G190" s="420"/>
      <c r="H190" s="420"/>
    </row>
    <row r="191" spans="2:8" hidden="1" x14ac:dyDescent="0.2">
      <c r="B191" s="375" t="s">
        <v>98</v>
      </c>
      <c r="F191" s="419"/>
      <c r="G191" s="420"/>
      <c r="H191" s="419"/>
    </row>
    <row r="192" spans="2:8" hidden="1" x14ac:dyDescent="0.2">
      <c r="B192" s="10" t="s">
        <v>98</v>
      </c>
      <c r="F192" s="419"/>
      <c r="G192" s="420"/>
      <c r="H192" s="419"/>
    </row>
    <row r="193" spans="2:8" s="375" customFormat="1" hidden="1" x14ac:dyDescent="0.2">
      <c r="B193" s="375" t="s">
        <v>547</v>
      </c>
      <c r="F193" s="419"/>
      <c r="G193" s="420"/>
      <c r="H193" s="419"/>
    </row>
    <row r="194" spans="2:8" x14ac:dyDescent="0.2">
      <c r="B194" s="375" t="s">
        <v>548</v>
      </c>
      <c r="F194" s="419">
        <f>F181</f>
        <v>0</v>
      </c>
      <c r="G194" s="420"/>
      <c r="H194" s="419">
        <f>H181</f>
        <v>0</v>
      </c>
    </row>
    <row r="195" spans="2:8" x14ac:dyDescent="0.2">
      <c r="F195" s="420"/>
      <c r="G195" s="420"/>
      <c r="H195" s="420"/>
    </row>
    <row r="196" spans="2:8" ht="13.5" thickBot="1" x14ac:dyDescent="0.25">
      <c r="F196" s="466">
        <f>SUM(F190:F195)</f>
        <v>0</v>
      </c>
      <c r="G196" s="420"/>
      <c r="H196" s="466">
        <f>SUM(H190:H195)</f>
        <v>0</v>
      </c>
    </row>
    <row r="197" spans="2:8" ht="13.5" thickTop="1" x14ac:dyDescent="0.2">
      <c r="F197" s="451"/>
      <c r="G197" s="420"/>
      <c r="H197" s="451"/>
    </row>
    <row r="198" spans="2:8" x14ac:dyDescent="0.2">
      <c r="F198" s="20"/>
      <c r="H198" s="20"/>
    </row>
    <row r="199" spans="2:8" x14ac:dyDescent="0.2">
      <c r="F199" s="20"/>
      <c r="H199" s="20"/>
    </row>
    <row r="200" spans="2:8" x14ac:dyDescent="0.2">
      <c r="D200" s="27" t="s">
        <v>18</v>
      </c>
      <c r="E200" s="410">
        <v>17</v>
      </c>
    </row>
    <row r="201" spans="2:8" x14ac:dyDescent="0.2">
      <c r="B201" s="1" t="str">
        <f>B135</f>
        <v>Stichting Windroos Foundation</v>
      </c>
    </row>
    <row r="202" spans="2:8" x14ac:dyDescent="0.2">
      <c r="B202" s="6"/>
      <c r="C202" s="4"/>
      <c r="D202" s="4"/>
      <c r="E202" s="4"/>
      <c r="F202" s="4"/>
      <c r="G202" s="4"/>
      <c r="H202" s="4"/>
    </row>
    <row r="203" spans="2:8" x14ac:dyDescent="0.2">
      <c r="B203"/>
      <c r="F203" s="20"/>
      <c r="H203" s="20"/>
    </row>
    <row r="204" spans="2:8" x14ac:dyDescent="0.2">
      <c r="B204" s="13"/>
      <c r="F204" s="20"/>
      <c r="H204" s="20"/>
    </row>
    <row r="205" spans="2:8" x14ac:dyDescent="0.2">
      <c r="B205"/>
      <c r="F205" s="20"/>
      <c r="H205" s="20"/>
    </row>
    <row r="206" spans="2:8" x14ac:dyDescent="0.2">
      <c r="B206" s="1" t="s">
        <v>525</v>
      </c>
    </row>
    <row r="207" spans="2:8" x14ac:dyDescent="0.2">
      <c r="B207"/>
    </row>
    <row r="208" spans="2:8" x14ac:dyDescent="0.2">
      <c r="B208"/>
    </row>
    <row r="209" spans="2:10" x14ac:dyDescent="0.2">
      <c r="B209"/>
      <c r="F209" s="77">
        <f>F187</f>
        <v>2017</v>
      </c>
      <c r="G209" s="76"/>
      <c r="H209" s="77">
        <f>H187</f>
        <v>2016</v>
      </c>
    </row>
    <row r="210" spans="2:10" x14ac:dyDescent="0.2">
      <c r="B210"/>
      <c r="F210" s="76" t="s">
        <v>6</v>
      </c>
      <c r="G210" s="76"/>
      <c r="H210" s="76" t="s">
        <v>6</v>
      </c>
    </row>
    <row r="211" spans="2:10" x14ac:dyDescent="0.2">
      <c r="B211"/>
    </row>
    <row r="212" spans="2:10" x14ac:dyDescent="0.2">
      <c r="B212" s="1" t="s">
        <v>231</v>
      </c>
      <c r="F212" s="420"/>
      <c r="G212" s="420"/>
      <c r="H212" s="420"/>
    </row>
    <row r="213" spans="2:10" x14ac:dyDescent="0.2">
      <c r="B213"/>
      <c r="F213" s="420"/>
      <c r="G213" s="420"/>
      <c r="H213" s="420"/>
    </row>
    <row r="214" spans="2:10" x14ac:dyDescent="0.2">
      <c r="B214" t="str">
        <f>B8</f>
        <v>SEGMENT Wlz</v>
      </c>
      <c r="F214" s="420">
        <f>F48</f>
        <v>0</v>
      </c>
      <c r="G214" s="420"/>
      <c r="H214" s="420">
        <f>H48</f>
        <v>0</v>
      </c>
    </row>
    <row r="215" spans="2:10" x14ac:dyDescent="0.2">
      <c r="B215" t="str">
        <f>B74</f>
        <v>SEGMENT Wmo</v>
      </c>
      <c r="F215" s="420">
        <f>F114</f>
        <v>23</v>
      </c>
      <c r="G215" s="420"/>
      <c r="H215" s="420">
        <f>H114</f>
        <v>-39479</v>
      </c>
    </row>
    <row r="216" spans="2:10" x14ac:dyDescent="0.2">
      <c r="B216" t="str">
        <f>B141</f>
        <v>SEGMENT OGGZ -subsidie</v>
      </c>
      <c r="F216" s="420">
        <f>F181</f>
        <v>0</v>
      </c>
      <c r="G216" s="420"/>
      <c r="H216" s="420">
        <f>H181</f>
        <v>0</v>
      </c>
    </row>
    <row r="217" spans="2:10" x14ac:dyDescent="0.2">
      <c r="B217"/>
      <c r="F217" s="441"/>
      <c r="G217" s="420"/>
      <c r="H217" s="441"/>
    </row>
    <row r="218" spans="2:10" x14ac:dyDescent="0.2">
      <c r="B218"/>
      <c r="F218" s="420">
        <f>SUM(F214:F217)</f>
        <v>23</v>
      </c>
      <c r="G218" s="420"/>
      <c r="H218" s="420">
        <f>SUM(H214:H217)</f>
        <v>-39479</v>
      </c>
      <c r="J218" s="10"/>
    </row>
    <row r="219" spans="2:10" x14ac:dyDescent="0.2">
      <c r="B219"/>
      <c r="F219" s="420"/>
      <c r="G219" s="420"/>
      <c r="H219" s="420"/>
    </row>
    <row r="220" spans="2:10" ht="13.5" thickBot="1" x14ac:dyDescent="0.25">
      <c r="B220" s="13" t="s">
        <v>232</v>
      </c>
      <c r="F220" s="467">
        <f>'5.1.2 res.rek.'!F43</f>
        <v>23</v>
      </c>
      <c r="G220" s="468"/>
      <c r="H220" s="467">
        <f>'5.1.2 res.rek.'!H43</f>
        <v>-39479</v>
      </c>
    </row>
    <row r="221" spans="2:10" ht="13.5" thickTop="1" x14ac:dyDescent="0.2">
      <c r="B221"/>
      <c r="F221" s="420"/>
      <c r="G221" s="420"/>
      <c r="H221" s="420"/>
    </row>
    <row r="222" spans="2:10" x14ac:dyDescent="0.2">
      <c r="B222"/>
      <c r="F222" s="27"/>
      <c r="I222" s="27" t="str">
        <f>IF(F220-F218=0,"","Fout")</f>
        <v/>
      </c>
      <c r="J222" s="27" t="str">
        <f>IF(H220-H218=0,"","Fout")</f>
        <v/>
      </c>
    </row>
    <row r="223" spans="2:10" x14ac:dyDescent="0.2">
      <c r="B223"/>
    </row>
    <row r="224" spans="2:10" x14ac:dyDescent="0.2">
      <c r="B224"/>
    </row>
    <row r="225" spans="2:2" x14ac:dyDescent="0.2">
      <c r="B225"/>
    </row>
    <row r="226" spans="2:2" x14ac:dyDescent="0.2">
      <c r="B226"/>
    </row>
    <row r="227" spans="2:2" x14ac:dyDescent="0.2">
      <c r="B227"/>
    </row>
    <row r="228" spans="2:2" x14ac:dyDescent="0.2">
      <c r="B228"/>
    </row>
    <row r="229" spans="2:2" x14ac:dyDescent="0.2">
      <c r="B229"/>
    </row>
    <row r="230" spans="2:2" x14ac:dyDescent="0.2">
      <c r="B230"/>
    </row>
    <row r="231" spans="2:2" x14ac:dyDescent="0.2">
      <c r="B231"/>
    </row>
    <row r="232" spans="2:2" x14ac:dyDescent="0.2">
      <c r="B232"/>
    </row>
    <row r="233" spans="2:2" x14ac:dyDescent="0.2">
      <c r="B233"/>
    </row>
    <row r="234" spans="2:2" x14ac:dyDescent="0.2">
      <c r="B234"/>
    </row>
    <row r="235" spans="2:2" x14ac:dyDescent="0.2">
      <c r="B235"/>
    </row>
    <row r="236" spans="2:2" x14ac:dyDescent="0.2">
      <c r="B236"/>
    </row>
    <row r="237" spans="2:2" x14ac:dyDescent="0.2">
      <c r="B237"/>
    </row>
    <row r="238" spans="2:2" x14ac:dyDescent="0.2">
      <c r="B238"/>
    </row>
    <row r="239" spans="2:2" x14ac:dyDescent="0.2">
      <c r="B239"/>
    </row>
    <row r="240" spans="2:2" x14ac:dyDescent="0.2">
      <c r="B240"/>
    </row>
    <row r="241" spans="2:2" x14ac:dyDescent="0.2">
      <c r="B241"/>
    </row>
    <row r="242" spans="2:2" x14ac:dyDescent="0.2">
      <c r="B242"/>
    </row>
    <row r="243" spans="2:2" x14ac:dyDescent="0.2">
      <c r="B243"/>
    </row>
    <row r="244" spans="2:2" x14ac:dyDescent="0.2">
      <c r="B244"/>
    </row>
    <row r="245" spans="2:2" x14ac:dyDescent="0.2">
      <c r="B245"/>
    </row>
    <row r="246" spans="2:2" x14ac:dyDescent="0.2">
      <c r="B246"/>
    </row>
    <row r="247" spans="2:2" x14ac:dyDescent="0.2">
      <c r="B247"/>
    </row>
    <row r="248" spans="2:2" s="459" customFormat="1" x14ac:dyDescent="0.2"/>
    <row r="249" spans="2:2" s="459" customFormat="1" x14ac:dyDescent="0.2"/>
    <row r="250" spans="2:2" s="459" customFormat="1" x14ac:dyDescent="0.2"/>
    <row r="251" spans="2:2" x14ac:dyDescent="0.2">
      <c r="B251"/>
    </row>
    <row r="252" spans="2:2" x14ac:dyDescent="0.2">
      <c r="B252"/>
    </row>
    <row r="253" spans="2:2" x14ac:dyDescent="0.2">
      <c r="B253"/>
    </row>
    <row r="254" spans="2:2" x14ac:dyDescent="0.2">
      <c r="B254"/>
    </row>
    <row r="255" spans="2:2" x14ac:dyDescent="0.2">
      <c r="B255"/>
    </row>
    <row r="256" spans="2:2" x14ac:dyDescent="0.2">
      <c r="B256"/>
    </row>
    <row r="257" spans="2:5" x14ac:dyDescent="0.2">
      <c r="B257"/>
    </row>
    <row r="258" spans="2:5" x14ac:dyDescent="0.2">
      <c r="B258"/>
    </row>
    <row r="259" spans="2:5" s="522" customFormat="1" x14ac:dyDescent="0.2"/>
    <row r="260" spans="2:5" x14ac:dyDescent="0.2">
      <c r="B260"/>
    </row>
    <row r="261" spans="2:5" x14ac:dyDescent="0.2">
      <c r="B261"/>
    </row>
    <row r="262" spans="2:5" x14ac:dyDescent="0.2">
      <c r="B262"/>
    </row>
    <row r="263" spans="2:5" x14ac:dyDescent="0.2">
      <c r="B263"/>
      <c r="E263" s="21"/>
    </row>
    <row r="264" spans="2:5" x14ac:dyDescent="0.2">
      <c r="B264"/>
      <c r="D264" s="27" t="s">
        <v>18</v>
      </c>
      <c r="E264" s="410">
        <v>18</v>
      </c>
    </row>
    <row r="265" spans="2:5" x14ac:dyDescent="0.2">
      <c r="B265"/>
    </row>
    <row r="266" spans="2:5" x14ac:dyDescent="0.2">
      <c r="B266"/>
    </row>
    <row r="267" spans="2:5" x14ac:dyDescent="0.2">
      <c r="B267"/>
    </row>
    <row r="268" spans="2:5" x14ac:dyDescent="0.2">
      <c r="B268"/>
    </row>
    <row r="269" spans="2:5" x14ac:dyDescent="0.2">
      <c r="B269"/>
    </row>
    <row r="270" spans="2:5" x14ac:dyDescent="0.2">
      <c r="B270"/>
    </row>
    <row r="271" spans="2:5" x14ac:dyDescent="0.2">
      <c r="B271"/>
    </row>
    <row r="272" spans="2:5" x14ac:dyDescent="0.2">
      <c r="B272"/>
    </row>
    <row r="273" spans="2:2" x14ac:dyDescent="0.2">
      <c r="B273"/>
    </row>
    <row r="274" spans="2:2" x14ac:dyDescent="0.2">
      <c r="B274"/>
    </row>
    <row r="275" spans="2:2" x14ac:dyDescent="0.2">
      <c r="B275"/>
    </row>
    <row r="276" spans="2:2" x14ac:dyDescent="0.2">
      <c r="B276"/>
    </row>
    <row r="277" spans="2:2" x14ac:dyDescent="0.2">
      <c r="B277"/>
    </row>
    <row r="278" spans="2:2" x14ac:dyDescent="0.2">
      <c r="B278"/>
    </row>
    <row r="279" spans="2:2" x14ac:dyDescent="0.2">
      <c r="B279"/>
    </row>
    <row r="280" spans="2:2" x14ac:dyDescent="0.2">
      <c r="B280"/>
    </row>
    <row r="281" spans="2:2" x14ac:dyDescent="0.2">
      <c r="B281"/>
    </row>
    <row r="282" spans="2:2" x14ac:dyDescent="0.2">
      <c r="B282"/>
    </row>
    <row r="283" spans="2:2" x14ac:dyDescent="0.2">
      <c r="B283"/>
    </row>
    <row r="284" spans="2:2" x14ac:dyDescent="0.2">
      <c r="B284"/>
    </row>
    <row r="285" spans="2:2" x14ac:dyDescent="0.2">
      <c r="B285"/>
    </row>
    <row r="286" spans="2:2" x14ac:dyDescent="0.2">
      <c r="B286"/>
    </row>
    <row r="287" spans="2:2" x14ac:dyDescent="0.2">
      <c r="B287"/>
    </row>
    <row r="288" spans="2:2" x14ac:dyDescent="0.2">
      <c r="B288"/>
    </row>
    <row r="289" spans="2:2" x14ac:dyDescent="0.2">
      <c r="B289"/>
    </row>
    <row r="290" spans="2:2" x14ac:dyDescent="0.2">
      <c r="B290"/>
    </row>
    <row r="291" spans="2:2" x14ac:dyDescent="0.2">
      <c r="B291"/>
    </row>
    <row r="292" spans="2:2" x14ac:dyDescent="0.2">
      <c r="B292"/>
    </row>
    <row r="293" spans="2:2" x14ac:dyDescent="0.2">
      <c r="B293"/>
    </row>
    <row r="294" spans="2:2" x14ac:dyDescent="0.2">
      <c r="B294"/>
    </row>
    <row r="295" spans="2:2" x14ac:dyDescent="0.2">
      <c r="B295"/>
    </row>
    <row r="296" spans="2:2" x14ac:dyDescent="0.2">
      <c r="B296"/>
    </row>
    <row r="297" spans="2:2" x14ac:dyDescent="0.2">
      <c r="B297"/>
    </row>
    <row r="298" spans="2:2" x14ac:dyDescent="0.2">
      <c r="B298"/>
    </row>
    <row r="299" spans="2:2" x14ac:dyDescent="0.2">
      <c r="B299"/>
    </row>
    <row r="300" spans="2:2" x14ac:dyDescent="0.2">
      <c r="B300"/>
    </row>
    <row r="301" spans="2:2" x14ac:dyDescent="0.2">
      <c r="B301"/>
    </row>
    <row r="302" spans="2:2" x14ac:dyDescent="0.2">
      <c r="B302"/>
    </row>
    <row r="303" spans="2:2" x14ac:dyDescent="0.2">
      <c r="B303"/>
    </row>
    <row r="304" spans="2:2" x14ac:dyDescent="0.2">
      <c r="B304"/>
    </row>
    <row r="305" spans="2:2" x14ac:dyDescent="0.2">
      <c r="B305"/>
    </row>
    <row r="306" spans="2:2" x14ac:dyDescent="0.2">
      <c r="B306"/>
    </row>
    <row r="307" spans="2:2" x14ac:dyDescent="0.2">
      <c r="B307"/>
    </row>
    <row r="308" spans="2:2" x14ac:dyDescent="0.2">
      <c r="B308"/>
    </row>
    <row r="309" spans="2:2" x14ac:dyDescent="0.2">
      <c r="B309"/>
    </row>
    <row r="310" spans="2:2" x14ac:dyDescent="0.2">
      <c r="B310"/>
    </row>
    <row r="311" spans="2:2" x14ac:dyDescent="0.2">
      <c r="B311"/>
    </row>
    <row r="312" spans="2:2" x14ac:dyDescent="0.2">
      <c r="B312"/>
    </row>
    <row r="313" spans="2:2" x14ac:dyDescent="0.2">
      <c r="B313"/>
    </row>
    <row r="314" spans="2:2" x14ac:dyDescent="0.2">
      <c r="B314"/>
    </row>
    <row r="315" spans="2:2" x14ac:dyDescent="0.2">
      <c r="B315"/>
    </row>
    <row r="316" spans="2:2" x14ac:dyDescent="0.2">
      <c r="B316"/>
    </row>
  </sheetData>
  <phoneticPr fontId="0" type="noConversion"/>
  <conditionalFormatting sqref="E264 E200 F191:F194 F173 F165 F159 F151 H151 F177:F179 F161 F163 H177:H179 H149 F149 E134 F147 H147 H110:H112 F96 F124:F128 F106 F98 H96 F92 F84 H106 H98 H92 H84 F110:F112 H94 F94 H82 F82 E67 F80 H80 F14 H44:H46 F30 F58:F62 H58:H62 F40 F32 H30 F26 F18 H40 H32 H26 H18 F44:F46 H28 F28 H16 F16 H14 H124:H128 H191:H194">
    <cfRule type="expression" dxfId="36" priority="7" stopIfTrue="1">
      <formula>ISBLANK(E14)</formula>
    </cfRule>
  </conditionalFormatting>
  <conditionalFormatting sqref="H165 H159 H161 H163">
    <cfRule type="expression" dxfId="35" priority="2" stopIfTrue="1">
      <formula>ISBLANK(H159)</formula>
    </cfRule>
  </conditionalFormatting>
  <conditionalFormatting sqref="H173">
    <cfRule type="expression" dxfId="34" priority="1" stopIfTrue="1">
      <formula>ISBLANK(H173)</formula>
    </cfRule>
  </conditionalFormatting>
  <pageMargins left="0.39370078740157483" right="0.39370078740157483" top="0.39370078740157483" bottom="0.19685039370078741" header="0.51181102362204722" footer="0.51181102362204722"/>
  <pageSetup paperSize="9" orientation="portrait" r:id="rId1"/>
  <headerFooter alignWithMargins="0"/>
  <rowBreaks count="3" manualBreakCount="3">
    <brk id="67" max="7" man="1"/>
    <brk id="134" max="7" man="1"/>
    <brk id="200" max="7" man="1"/>
  </rowBreaks>
  <ignoredErrors>
    <ignoredError sqref="F112:H112 F124 F179:H179 F194 F46:H46" unlockedFormula="1"/>
  </ignoredErrors>
  <legacy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80"/>
  <sheetViews>
    <sheetView topLeftCell="A273" zoomScaleNormal="100" zoomScaleSheetLayoutView="80" zoomScalePageLayoutView="80" workbookViewId="0">
      <selection activeCell="M71" sqref="M71"/>
    </sheetView>
  </sheetViews>
  <sheetFormatPr defaultColWidth="8.85546875" defaultRowHeight="12.75" x14ac:dyDescent="0.2"/>
  <cols>
    <col min="1" max="1" width="4.140625" style="453" customWidth="1"/>
    <col min="2" max="2" width="4" customWidth="1"/>
    <col min="4" max="4" width="3.7109375" customWidth="1"/>
    <col min="5" max="5" width="21.85546875" customWidth="1"/>
    <col min="6" max="6" width="9.85546875" customWidth="1"/>
    <col min="7" max="7" width="13.28515625" customWidth="1"/>
    <col min="8" max="8" width="2.7109375" customWidth="1"/>
    <col min="9" max="9" width="17.42578125" bestFit="1" customWidth="1"/>
    <col min="10" max="10" width="2.7109375" customWidth="1"/>
    <col min="11" max="11" width="12.7109375" customWidth="1"/>
    <col min="12" max="12" width="2" customWidth="1"/>
    <col min="13" max="13" width="13.85546875" customWidth="1"/>
  </cols>
  <sheetData>
    <row r="1" spans="1:14" x14ac:dyDescent="0.2">
      <c r="B1" s="1" t="str">
        <f>inhoud!B1</f>
        <v>Stichting Windroos Foundation</v>
      </c>
    </row>
    <row r="2" spans="1:14" x14ac:dyDescent="0.2">
      <c r="B2" s="30"/>
      <c r="C2" s="31"/>
      <c r="D2" s="31"/>
      <c r="E2" s="31"/>
      <c r="F2" s="31"/>
      <c r="G2" s="31"/>
      <c r="H2" s="31"/>
      <c r="I2" s="31"/>
      <c r="J2" s="31"/>
      <c r="K2" s="31"/>
      <c r="L2" s="31"/>
      <c r="M2" s="31"/>
    </row>
    <row r="3" spans="1:14" x14ac:dyDescent="0.2">
      <c r="B3" s="29"/>
      <c r="C3" s="15"/>
      <c r="D3" s="15"/>
      <c r="E3" s="15"/>
      <c r="F3" s="15"/>
      <c r="G3" s="15"/>
      <c r="H3" s="15"/>
      <c r="I3" s="15"/>
      <c r="J3" s="15"/>
      <c r="K3" s="15"/>
      <c r="L3" s="15"/>
      <c r="M3" s="15"/>
      <c r="N3" s="14"/>
    </row>
    <row r="4" spans="1:14" ht="11.25" customHeight="1" x14ac:dyDescent="0.2">
      <c r="B4" s="14"/>
      <c r="C4" s="14"/>
      <c r="D4" s="14"/>
      <c r="E4" s="14"/>
      <c r="F4" s="14"/>
      <c r="G4" s="14"/>
      <c r="H4" s="14"/>
      <c r="I4" s="14"/>
      <c r="J4" s="14"/>
      <c r="K4" s="14"/>
      <c r="L4" s="14"/>
      <c r="M4" s="14"/>
      <c r="N4" s="14"/>
    </row>
    <row r="5" spans="1:14" x14ac:dyDescent="0.2">
      <c r="B5" s="1" t="s">
        <v>524</v>
      </c>
    </row>
    <row r="6" spans="1:14" x14ac:dyDescent="0.2">
      <c r="B6" s="1"/>
    </row>
    <row r="7" spans="1:14" x14ac:dyDescent="0.2">
      <c r="B7" s="1" t="s">
        <v>31</v>
      </c>
    </row>
    <row r="8" spans="1:14" s="252" customFormat="1" x14ac:dyDescent="0.2">
      <c r="A8" s="453"/>
      <c r="B8" s="1"/>
    </row>
    <row r="9" spans="1:14" s="252" customFormat="1" ht="15" x14ac:dyDescent="0.25">
      <c r="A9" s="461"/>
      <c r="B9" s="9" t="s">
        <v>566</v>
      </c>
    </row>
    <row r="10" spans="1:14" s="252" customFormat="1" ht="15" x14ac:dyDescent="0.25">
      <c r="A10" s="461"/>
      <c r="B10" s="230"/>
    </row>
    <row r="11" spans="1:14" s="252" customFormat="1" ht="15" x14ac:dyDescent="0.25">
      <c r="A11" s="461"/>
      <c r="B11" s="231" t="s">
        <v>119</v>
      </c>
      <c r="K11" s="114" t="s">
        <v>680</v>
      </c>
      <c r="L11" s="27"/>
      <c r="M11" s="114" t="s">
        <v>628</v>
      </c>
    </row>
    <row r="12" spans="1:14" s="252" customFormat="1" ht="15" x14ac:dyDescent="0.25">
      <c r="A12" s="461"/>
      <c r="K12" s="84" t="s">
        <v>6</v>
      </c>
      <c r="L12" s="84"/>
      <c r="M12" s="84" t="s">
        <v>6</v>
      </c>
    </row>
    <row r="13" spans="1:14" s="252" customFormat="1" ht="15" x14ac:dyDescent="0.25">
      <c r="A13" s="461"/>
      <c r="B13" s="1"/>
    </row>
    <row r="14" spans="1:14" s="252" customFormat="1" ht="15" hidden="1" x14ac:dyDescent="0.25">
      <c r="A14" s="461"/>
      <c r="B14" s="32" t="s">
        <v>562</v>
      </c>
      <c r="C14" s="383"/>
      <c r="K14" s="111"/>
      <c r="L14" s="313"/>
      <c r="M14" s="111"/>
    </row>
    <row r="15" spans="1:14" s="252" customFormat="1" ht="15" x14ac:dyDescent="0.25">
      <c r="A15" s="461"/>
      <c r="B15" s="32" t="s">
        <v>561</v>
      </c>
      <c r="C15" s="383"/>
      <c r="K15" s="419">
        <v>0</v>
      </c>
      <c r="L15" s="420"/>
      <c r="M15" s="419">
        <v>0</v>
      </c>
    </row>
    <row r="16" spans="1:14" s="252" customFormat="1" ht="15" hidden="1" x14ac:dyDescent="0.25">
      <c r="A16" s="461"/>
      <c r="B16" s="65" t="s">
        <v>537</v>
      </c>
      <c r="C16" s="386"/>
      <c r="K16" s="419"/>
      <c r="L16" s="420"/>
      <c r="M16" s="419"/>
    </row>
    <row r="17" spans="1:14" s="368" customFormat="1" ht="15" x14ac:dyDescent="0.25">
      <c r="A17" s="461"/>
      <c r="B17" s="65" t="s">
        <v>569</v>
      </c>
      <c r="C17" s="386"/>
      <c r="K17" s="419">
        <v>745189</v>
      </c>
      <c r="L17" s="420"/>
      <c r="M17" s="419">
        <v>704840</v>
      </c>
    </row>
    <row r="18" spans="1:14" s="368" customFormat="1" ht="15" hidden="1" x14ac:dyDescent="0.25">
      <c r="A18" s="461"/>
      <c r="B18" s="65" t="s">
        <v>573</v>
      </c>
      <c r="C18" s="386"/>
      <c r="K18" s="419"/>
      <c r="L18" s="420"/>
      <c r="M18" s="419"/>
    </row>
    <row r="19" spans="1:14" s="368" customFormat="1" ht="15" hidden="1" x14ac:dyDescent="0.25">
      <c r="A19" s="461"/>
      <c r="B19" s="65" t="s">
        <v>538</v>
      </c>
      <c r="C19" s="386"/>
      <c r="K19" s="419"/>
      <c r="L19" s="420"/>
      <c r="M19" s="419"/>
    </row>
    <row r="20" spans="1:14" s="368" customFormat="1" ht="15" x14ac:dyDescent="0.25">
      <c r="A20" s="461"/>
      <c r="B20" s="65" t="s">
        <v>539</v>
      </c>
      <c r="C20" s="386"/>
      <c r="K20" s="419">
        <v>52603</v>
      </c>
      <c r="L20" s="420"/>
      <c r="M20" s="419">
        <f>52285+22322+1</f>
        <v>74608</v>
      </c>
    </row>
    <row r="21" spans="1:14" s="252" customFormat="1" ht="15" x14ac:dyDescent="0.25">
      <c r="A21" s="461"/>
      <c r="B21" s="32"/>
    </row>
    <row r="22" spans="1:14" s="252" customFormat="1" ht="15.75" thickBot="1" x14ac:dyDescent="0.3">
      <c r="A22" s="461"/>
      <c r="B22" s="252" t="s">
        <v>48</v>
      </c>
      <c r="K22" s="460">
        <f>SUM(K14:K20)</f>
        <v>797792</v>
      </c>
      <c r="L22" s="462"/>
      <c r="M22" s="460">
        <f>SUM(M14:M20)</f>
        <v>779448</v>
      </c>
    </row>
    <row r="23" spans="1:14" s="252" customFormat="1" ht="15.75" thickTop="1" x14ac:dyDescent="0.25">
      <c r="A23" s="461"/>
      <c r="B23" s="32"/>
    </row>
    <row r="24" spans="1:14" s="252" customFormat="1" ht="15" x14ac:dyDescent="0.25">
      <c r="A24" s="461"/>
      <c r="B24" s="211" t="s">
        <v>132</v>
      </c>
      <c r="C24" s="130"/>
      <c r="D24" s="130"/>
      <c r="E24" s="130"/>
      <c r="F24" s="130"/>
      <c r="G24" s="130"/>
      <c r="H24" s="130"/>
      <c r="I24" s="130"/>
      <c r="J24" s="130"/>
      <c r="K24" s="146"/>
      <c r="L24" s="147"/>
      <c r="M24" s="148"/>
    </row>
    <row r="25" spans="1:14" s="252" customFormat="1" ht="15" x14ac:dyDescent="0.25">
      <c r="A25" s="461"/>
      <c r="B25" s="579"/>
      <c r="C25" s="580"/>
      <c r="D25" s="580"/>
      <c r="E25" s="580"/>
      <c r="F25" s="580"/>
      <c r="G25" s="580"/>
      <c r="H25" s="580"/>
      <c r="I25" s="580"/>
      <c r="J25" s="580"/>
      <c r="K25" s="580"/>
      <c r="L25" s="580"/>
      <c r="M25" s="581"/>
    </row>
    <row r="26" spans="1:14" s="252" customFormat="1" ht="15" x14ac:dyDescent="0.25">
      <c r="A26" s="461"/>
      <c r="B26" s="579"/>
      <c r="C26" s="580"/>
      <c r="D26" s="580"/>
      <c r="E26" s="580"/>
      <c r="F26" s="580"/>
      <c r="G26" s="580"/>
      <c r="H26" s="580"/>
      <c r="I26" s="580"/>
      <c r="J26" s="580"/>
      <c r="K26" s="580"/>
      <c r="L26" s="580"/>
      <c r="M26" s="581"/>
    </row>
    <row r="27" spans="1:14" s="252" customFormat="1" ht="15" x14ac:dyDescent="0.25">
      <c r="A27" s="461"/>
      <c r="B27" s="582"/>
      <c r="C27" s="583"/>
      <c r="D27" s="583"/>
      <c r="E27" s="583"/>
      <c r="F27" s="583"/>
      <c r="G27" s="583"/>
      <c r="H27" s="583"/>
      <c r="I27" s="583"/>
      <c r="J27" s="583"/>
      <c r="K27" s="583"/>
      <c r="L27" s="583"/>
      <c r="M27" s="584"/>
    </row>
    <row r="28" spans="1:14" s="252" customFormat="1" ht="15" x14ac:dyDescent="0.25">
      <c r="A28" s="461"/>
      <c r="B28" s="32"/>
    </row>
    <row r="29" spans="1:14" ht="15" x14ac:dyDescent="0.25">
      <c r="A29" s="461"/>
      <c r="B29" s="32"/>
    </row>
    <row r="30" spans="1:14" ht="15" x14ac:dyDescent="0.25">
      <c r="A30" s="474"/>
      <c r="B30" s="9" t="s">
        <v>568</v>
      </c>
      <c r="C30" s="227"/>
      <c r="N30" s="14"/>
    </row>
    <row r="31" spans="1:14" ht="15" x14ac:dyDescent="0.25">
      <c r="A31" s="474"/>
      <c r="B31" s="230"/>
      <c r="C31" s="227"/>
      <c r="N31" s="14"/>
    </row>
    <row r="32" spans="1:14" ht="15" x14ac:dyDescent="0.25">
      <c r="A32" s="474"/>
      <c r="B32" s="231" t="s">
        <v>119</v>
      </c>
      <c r="C32" s="227"/>
      <c r="K32" s="113" t="str">
        <f>K11</f>
        <v>2017</v>
      </c>
      <c r="L32" s="27"/>
      <c r="M32" s="113" t="str">
        <f>M11</f>
        <v>2016</v>
      </c>
      <c r="N32" s="14"/>
    </row>
    <row r="33" spans="1:14" ht="15" x14ac:dyDescent="0.25">
      <c r="A33" s="474"/>
      <c r="B33" s="227"/>
      <c r="C33" s="227"/>
      <c r="K33" s="84" t="s">
        <v>6</v>
      </c>
      <c r="L33" s="84"/>
      <c r="M33" s="84" t="s">
        <v>6</v>
      </c>
      <c r="N33" s="14"/>
    </row>
    <row r="34" spans="1:14" ht="12.75" customHeight="1" x14ac:dyDescent="0.25">
      <c r="A34" s="474"/>
      <c r="B34" s="227"/>
      <c r="C34" s="227"/>
      <c r="N34" s="14"/>
    </row>
    <row r="35" spans="1:14" s="383" customFormat="1" ht="12.75" hidden="1" customHeight="1" x14ac:dyDescent="0.25">
      <c r="A35" s="474"/>
      <c r="B35" s="388" t="s">
        <v>565</v>
      </c>
      <c r="K35" s="111"/>
      <c r="L35" s="10"/>
      <c r="M35" s="111"/>
      <c r="N35" s="381"/>
    </row>
    <row r="36" spans="1:14" ht="12.75" hidden="1" customHeight="1" x14ac:dyDescent="0.25">
      <c r="A36" s="474"/>
      <c r="B36" s="226" t="s">
        <v>341</v>
      </c>
      <c r="C36" s="387"/>
      <c r="K36" s="111"/>
      <c r="L36" s="10"/>
      <c r="M36" s="111"/>
      <c r="N36" s="14"/>
    </row>
    <row r="37" spans="1:14" ht="12.75" hidden="1" customHeight="1" x14ac:dyDescent="0.25">
      <c r="A37" s="474"/>
      <c r="B37" s="367" t="s">
        <v>526</v>
      </c>
      <c r="C37" s="387"/>
      <c r="K37" s="111"/>
      <c r="L37" s="10"/>
      <c r="M37" s="111"/>
      <c r="N37" s="14"/>
    </row>
    <row r="38" spans="1:14" ht="12.75" hidden="1" customHeight="1" x14ac:dyDescent="0.25">
      <c r="A38" s="474"/>
      <c r="B38" s="227" t="s">
        <v>294</v>
      </c>
      <c r="C38" s="227"/>
      <c r="I38" s="10"/>
      <c r="J38" s="10"/>
      <c r="K38" s="111"/>
      <c r="L38" s="10"/>
      <c r="M38" s="111"/>
      <c r="N38" s="14"/>
    </row>
    <row r="39" spans="1:14" ht="12.75" hidden="1" customHeight="1" x14ac:dyDescent="0.25">
      <c r="A39" s="474"/>
      <c r="B39" s="368" t="s">
        <v>527</v>
      </c>
      <c r="C39" s="368"/>
      <c r="D39" s="368"/>
      <c r="E39" s="368"/>
      <c r="F39" s="368"/>
      <c r="G39" s="368"/>
      <c r="H39" s="368"/>
      <c r="I39" s="10"/>
      <c r="J39" s="10"/>
      <c r="K39" s="111"/>
      <c r="L39" s="10"/>
      <c r="M39" s="111"/>
      <c r="N39" s="14"/>
    </row>
    <row r="40" spans="1:14" ht="12.75" customHeight="1" x14ac:dyDescent="0.25">
      <c r="A40" s="474"/>
      <c r="B40" s="384" t="s">
        <v>571</v>
      </c>
      <c r="C40" s="227"/>
      <c r="I40" s="10"/>
      <c r="J40" s="10"/>
      <c r="K40" s="419">
        <v>0</v>
      </c>
      <c r="L40" s="420"/>
      <c r="M40" s="419">
        <v>0</v>
      </c>
      <c r="N40" s="14"/>
    </row>
    <row r="41" spans="1:14" ht="15" hidden="1" x14ac:dyDescent="0.25">
      <c r="A41" s="474"/>
      <c r="B41" s="227" t="s">
        <v>295</v>
      </c>
      <c r="C41" s="227"/>
      <c r="I41" s="10"/>
      <c r="J41" s="10"/>
      <c r="K41" s="419"/>
      <c r="L41" s="420"/>
      <c r="M41" s="419"/>
      <c r="N41" s="14"/>
    </row>
    <row r="42" spans="1:14" ht="15" x14ac:dyDescent="0.25">
      <c r="A42" s="474"/>
      <c r="I42" s="10"/>
      <c r="J42" s="10"/>
      <c r="K42" s="420"/>
      <c r="L42" s="420"/>
      <c r="M42" s="420"/>
      <c r="N42" s="14"/>
    </row>
    <row r="43" spans="1:14" ht="15.75" thickBot="1" x14ac:dyDescent="0.3">
      <c r="A43" s="474"/>
      <c r="B43" t="s">
        <v>48</v>
      </c>
      <c r="K43" s="460">
        <f>SUM(K35:K41)</f>
        <v>0</v>
      </c>
      <c r="L43" s="462"/>
      <c r="M43" s="460">
        <f>SUM(M35:M41)</f>
        <v>0</v>
      </c>
      <c r="N43" s="14"/>
    </row>
    <row r="44" spans="1:14" ht="13.5" thickTop="1" x14ac:dyDescent="0.2">
      <c r="A44" s="15"/>
      <c r="K44" s="145"/>
      <c r="L44" s="35"/>
      <c r="M44" s="145"/>
      <c r="N44" s="14"/>
    </row>
    <row r="45" spans="1:14" x14ac:dyDescent="0.2">
      <c r="A45" s="15"/>
      <c r="B45" s="129" t="s">
        <v>132</v>
      </c>
      <c r="C45" s="130"/>
      <c r="D45" s="130"/>
      <c r="E45" s="130"/>
      <c r="F45" s="130"/>
      <c r="G45" s="130"/>
      <c r="H45" s="130"/>
      <c r="I45" s="130"/>
      <c r="J45" s="130"/>
      <c r="K45" s="146"/>
      <c r="L45" s="147"/>
      <c r="M45" s="148"/>
      <c r="N45" s="14"/>
    </row>
    <row r="46" spans="1:14" s="368" customFormat="1" x14ac:dyDescent="0.2">
      <c r="A46" s="15"/>
      <c r="B46" s="579"/>
      <c r="C46" s="580"/>
      <c r="D46" s="580"/>
      <c r="E46" s="580"/>
      <c r="F46" s="580"/>
      <c r="G46" s="580"/>
      <c r="H46" s="580"/>
      <c r="I46" s="580"/>
      <c r="J46" s="580"/>
      <c r="K46" s="580"/>
      <c r="L46" s="580"/>
      <c r="M46" s="581"/>
      <c r="N46" s="366"/>
    </row>
    <row r="47" spans="1:14" x14ac:dyDescent="0.2">
      <c r="A47" s="15"/>
      <c r="B47" s="579"/>
      <c r="C47" s="580"/>
      <c r="D47" s="580"/>
      <c r="E47" s="580"/>
      <c r="F47" s="580"/>
      <c r="G47" s="580"/>
      <c r="H47" s="580"/>
      <c r="I47" s="580"/>
      <c r="J47" s="580"/>
      <c r="K47" s="580"/>
      <c r="L47" s="580"/>
      <c r="M47" s="581"/>
      <c r="N47" s="14"/>
    </row>
    <row r="48" spans="1:14" s="328" customFormat="1" x14ac:dyDescent="0.2">
      <c r="A48" s="15"/>
      <c r="B48" s="582"/>
      <c r="C48" s="583"/>
      <c r="D48" s="583"/>
      <c r="E48" s="583"/>
      <c r="F48" s="583"/>
      <c r="G48" s="583"/>
      <c r="H48" s="583"/>
      <c r="I48" s="583"/>
      <c r="J48" s="583"/>
      <c r="K48" s="583"/>
      <c r="L48" s="583"/>
      <c r="M48" s="584"/>
      <c r="N48" s="327"/>
    </row>
    <row r="49" spans="1:14" x14ac:dyDescent="0.2">
      <c r="A49" s="15"/>
      <c r="B49" s="313"/>
      <c r="C49" s="313"/>
      <c r="D49" s="313"/>
      <c r="E49" s="313"/>
      <c r="F49" s="313"/>
      <c r="G49" s="313"/>
      <c r="H49" s="313"/>
      <c r="I49" s="313"/>
      <c r="J49" s="313"/>
      <c r="K49" s="313"/>
      <c r="L49" s="313"/>
      <c r="M49" s="313"/>
      <c r="N49" s="14"/>
    </row>
    <row r="50" spans="1:14" x14ac:dyDescent="0.2">
      <c r="A50" s="15"/>
      <c r="B50" s="313"/>
      <c r="C50" s="313"/>
      <c r="D50" s="313"/>
      <c r="E50" s="313"/>
      <c r="F50" s="313"/>
      <c r="G50" s="313"/>
      <c r="H50" s="313"/>
      <c r="I50" s="313"/>
      <c r="J50" s="313"/>
      <c r="K50" s="313"/>
      <c r="L50" s="313"/>
      <c r="M50" s="313"/>
      <c r="N50" s="14"/>
    </row>
    <row r="51" spans="1:14" ht="15" x14ac:dyDescent="0.25">
      <c r="A51" s="474"/>
      <c r="B51" s="9" t="s">
        <v>567</v>
      </c>
      <c r="C51" s="227"/>
      <c r="I51" s="10"/>
      <c r="J51" s="10"/>
      <c r="K51" s="10"/>
      <c r="L51" s="10"/>
      <c r="M51" s="10"/>
      <c r="N51" s="14"/>
    </row>
    <row r="52" spans="1:14" ht="15" x14ac:dyDescent="0.25">
      <c r="A52" s="474"/>
      <c r="B52" s="230"/>
      <c r="C52" s="227"/>
      <c r="I52" s="10"/>
      <c r="J52" s="10"/>
      <c r="K52" s="10"/>
      <c r="L52" s="10"/>
      <c r="M52" s="10"/>
      <c r="N52" s="14"/>
    </row>
    <row r="53" spans="1:14" s="313" customFormat="1" ht="15" x14ac:dyDescent="0.25">
      <c r="A53" s="474"/>
      <c r="B53" s="231" t="s">
        <v>119</v>
      </c>
      <c r="C53" s="227"/>
      <c r="D53"/>
      <c r="E53"/>
      <c r="F53"/>
      <c r="G53"/>
      <c r="H53"/>
      <c r="I53" s="10"/>
      <c r="J53" s="10"/>
      <c r="K53" s="113" t="str">
        <f>K11</f>
        <v>2017</v>
      </c>
      <c r="L53" s="27"/>
      <c r="M53" s="113" t="str">
        <f>M11</f>
        <v>2016</v>
      </c>
      <c r="N53" s="312"/>
    </row>
    <row r="54" spans="1:14" s="313" customFormat="1" ht="15" x14ac:dyDescent="0.25">
      <c r="A54" s="474"/>
      <c r="B54" s="227"/>
      <c r="C54" s="227"/>
      <c r="D54" s="14"/>
      <c r="E54" s="14"/>
      <c r="F54" s="14"/>
      <c r="G54" s="14"/>
      <c r="H54" s="14"/>
      <c r="I54" s="10"/>
      <c r="J54" s="10"/>
      <c r="K54" s="84" t="s">
        <v>6</v>
      </c>
      <c r="L54" s="84"/>
      <c r="M54" s="84" t="s">
        <v>6</v>
      </c>
      <c r="N54" s="312"/>
    </row>
    <row r="55" spans="1:14" ht="15" x14ac:dyDescent="0.25">
      <c r="A55" s="474"/>
      <c r="B55" s="227"/>
      <c r="C55" s="227"/>
      <c r="N55" s="14"/>
    </row>
    <row r="56" spans="1:14" ht="15" x14ac:dyDescent="0.25">
      <c r="A56" s="474"/>
      <c r="B56" s="226" t="s">
        <v>342</v>
      </c>
      <c r="C56" s="227"/>
      <c r="D56" s="35"/>
      <c r="E56" s="35"/>
      <c r="F56" s="35"/>
      <c r="G56" s="35"/>
      <c r="H56" s="35"/>
      <c r="I56" s="35"/>
      <c r="J56" s="35"/>
      <c r="K56" s="35"/>
      <c r="L56" s="35"/>
      <c r="M56" s="35"/>
      <c r="N56" s="14"/>
    </row>
    <row r="57" spans="1:14" s="313" customFormat="1" ht="15" x14ac:dyDescent="0.25">
      <c r="A57" s="474"/>
      <c r="B57" s="215" t="s">
        <v>587</v>
      </c>
      <c r="C57" s="227"/>
      <c r="D57" s="35"/>
      <c r="E57" s="35"/>
      <c r="F57" s="35"/>
      <c r="G57" s="35"/>
      <c r="H57" s="35"/>
      <c r="I57" s="35"/>
      <c r="J57" s="35"/>
      <c r="K57" s="419">
        <v>0</v>
      </c>
      <c r="L57" s="420"/>
      <c r="M57" s="419">
        <v>0</v>
      </c>
      <c r="N57" s="312"/>
    </row>
    <row r="58" spans="1:14" ht="15" x14ac:dyDescent="0.25">
      <c r="A58" s="474"/>
      <c r="B58" s="215" t="s">
        <v>70</v>
      </c>
      <c r="C58" s="227"/>
      <c r="D58" s="35"/>
      <c r="E58" s="35"/>
      <c r="F58" s="35"/>
      <c r="G58" s="35"/>
      <c r="H58" s="35"/>
      <c r="I58" s="35"/>
      <c r="J58" s="35"/>
      <c r="K58" s="419" t="s">
        <v>70</v>
      </c>
      <c r="L58" s="420"/>
      <c r="M58" s="419" t="s">
        <v>70</v>
      </c>
      <c r="N58" s="14"/>
    </row>
    <row r="59" spans="1:14" ht="15" x14ac:dyDescent="0.25">
      <c r="A59" s="474"/>
      <c r="B59" s="227" t="s">
        <v>296</v>
      </c>
      <c r="C59" s="227"/>
      <c r="K59" s="420"/>
      <c r="L59" s="420"/>
      <c r="M59" s="420"/>
      <c r="N59" s="14"/>
    </row>
    <row r="60" spans="1:14" ht="15" x14ac:dyDescent="0.25">
      <c r="A60" s="474"/>
      <c r="B60" s="127" t="s">
        <v>588</v>
      </c>
      <c r="K60" s="419">
        <v>350</v>
      </c>
      <c r="L60" s="420"/>
      <c r="M60" s="419">
        <v>2695</v>
      </c>
      <c r="N60" s="14"/>
    </row>
    <row r="61" spans="1:14" ht="15" x14ac:dyDescent="0.25">
      <c r="A61" s="474"/>
      <c r="B61" s="127" t="s">
        <v>589</v>
      </c>
      <c r="K61" s="419">
        <v>0</v>
      </c>
      <c r="L61" s="420"/>
      <c r="M61" s="419">
        <v>0</v>
      </c>
      <c r="N61" s="14"/>
    </row>
    <row r="62" spans="1:14" ht="15" x14ac:dyDescent="0.25">
      <c r="A62" s="474"/>
      <c r="K62" s="420"/>
      <c r="L62" s="420"/>
      <c r="M62" s="420"/>
      <c r="N62" s="14"/>
    </row>
    <row r="63" spans="1:14" ht="15.75" thickBot="1" x14ac:dyDescent="0.3">
      <c r="A63" s="474"/>
      <c r="B63" t="s">
        <v>48</v>
      </c>
      <c r="K63" s="460">
        <f>SUM(K56:K61)</f>
        <v>350</v>
      </c>
      <c r="L63" s="462"/>
      <c r="M63" s="460">
        <f>SUM(M56:M61)</f>
        <v>2695</v>
      </c>
      <c r="N63" s="14"/>
    </row>
    <row r="64" spans="1:14" s="328" customFormat="1" ht="13.5" thickTop="1" x14ac:dyDescent="0.2">
      <c r="A64" s="15"/>
      <c r="B64"/>
      <c r="C64"/>
      <c r="D64"/>
      <c r="E64"/>
      <c r="F64"/>
      <c r="G64"/>
      <c r="H64"/>
      <c r="I64"/>
      <c r="J64"/>
      <c r="K64"/>
      <c r="L64"/>
      <c r="M64"/>
      <c r="N64" s="327"/>
    </row>
    <row r="65" spans="1:14" x14ac:dyDescent="0.2">
      <c r="A65" s="15"/>
      <c r="B65" s="129" t="s">
        <v>132</v>
      </c>
      <c r="C65" s="130"/>
      <c r="D65" s="130"/>
      <c r="E65" s="130"/>
      <c r="F65" s="130"/>
      <c r="G65" s="130"/>
      <c r="H65" s="130"/>
      <c r="I65" s="130"/>
      <c r="J65" s="130"/>
      <c r="K65" s="146"/>
      <c r="L65" s="147"/>
      <c r="M65" s="148"/>
      <c r="N65" s="14"/>
    </row>
    <row r="66" spans="1:14" s="368" customFormat="1" x14ac:dyDescent="0.2">
      <c r="A66" s="15"/>
      <c r="B66" s="579"/>
      <c r="C66" s="580"/>
      <c r="D66" s="580"/>
      <c r="E66" s="580"/>
      <c r="F66" s="580"/>
      <c r="G66" s="580"/>
      <c r="H66" s="580"/>
      <c r="I66" s="580"/>
      <c r="J66" s="580"/>
      <c r="K66" s="580"/>
      <c r="L66" s="580"/>
      <c r="M66" s="581"/>
      <c r="N66" s="366"/>
    </row>
    <row r="67" spans="1:14" x14ac:dyDescent="0.2">
      <c r="A67" s="15"/>
      <c r="B67" s="579"/>
      <c r="C67" s="580"/>
      <c r="D67" s="580"/>
      <c r="E67" s="580"/>
      <c r="F67" s="580"/>
      <c r="G67" s="580"/>
      <c r="H67" s="580"/>
      <c r="I67" s="580"/>
      <c r="J67" s="580"/>
      <c r="K67" s="580"/>
      <c r="L67" s="580"/>
      <c r="M67" s="581"/>
      <c r="N67" s="14"/>
    </row>
    <row r="68" spans="1:14" x14ac:dyDescent="0.2">
      <c r="A68" s="15"/>
      <c r="B68" s="582"/>
      <c r="C68" s="583"/>
      <c r="D68" s="583"/>
      <c r="E68" s="583"/>
      <c r="F68" s="583"/>
      <c r="G68" s="583"/>
      <c r="H68" s="583"/>
      <c r="I68" s="583"/>
      <c r="J68" s="583"/>
      <c r="K68" s="583"/>
      <c r="L68" s="583"/>
      <c r="M68" s="584"/>
      <c r="N68" s="14"/>
    </row>
    <row r="69" spans="1:14" s="328" customFormat="1" x14ac:dyDescent="0.2">
      <c r="A69" s="15"/>
      <c r="N69" s="327"/>
    </row>
    <row r="70" spans="1:14" s="328" customFormat="1" x14ac:dyDescent="0.2">
      <c r="A70" s="15"/>
      <c r="N70" s="327"/>
    </row>
    <row r="71" spans="1:14" s="328" customFormat="1" x14ac:dyDescent="0.2">
      <c r="A71" s="15"/>
      <c r="N71" s="327"/>
    </row>
    <row r="72" spans="1:14" s="328" customFormat="1" x14ac:dyDescent="0.2">
      <c r="A72" s="15"/>
      <c r="N72" s="327"/>
    </row>
    <row r="73" spans="1:14" s="328" customFormat="1" x14ac:dyDescent="0.2">
      <c r="A73" s="15"/>
      <c r="N73" s="327"/>
    </row>
    <row r="74" spans="1:14" x14ac:dyDescent="0.2">
      <c r="A74" s="15"/>
      <c r="N74" s="14"/>
    </row>
    <row r="75" spans="1:14" s="459" customFormat="1" x14ac:dyDescent="0.2">
      <c r="A75" s="15"/>
      <c r="N75" s="452"/>
    </row>
    <row r="76" spans="1:14" s="459" customFormat="1" x14ac:dyDescent="0.2">
      <c r="A76" s="15"/>
      <c r="N76" s="452"/>
    </row>
    <row r="77" spans="1:14" s="459" customFormat="1" x14ac:dyDescent="0.2">
      <c r="A77" s="15"/>
      <c r="N77" s="452"/>
    </row>
    <row r="78" spans="1:14" s="459" customFormat="1" x14ac:dyDescent="0.2">
      <c r="A78" s="15"/>
      <c r="N78" s="452"/>
    </row>
    <row r="79" spans="1:14" s="459" customFormat="1" x14ac:dyDescent="0.2">
      <c r="A79" s="15"/>
      <c r="N79" s="452"/>
    </row>
    <row r="80" spans="1:14" s="313" customFormat="1" x14ac:dyDescent="0.2">
      <c r="A80" s="15"/>
      <c r="B80" s="312"/>
      <c r="C80" s="312"/>
      <c r="D80" s="312"/>
      <c r="E80" s="312"/>
      <c r="F80" s="312"/>
      <c r="G80" s="312"/>
      <c r="H80" s="312"/>
      <c r="I80" s="312"/>
      <c r="J80" s="312"/>
      <c r="K80" s="312"/>
      <c r="L80" s="312"/>
      <c r="M80" s="312"/>
      <c r="N80" s="312"/>
    </row>
    <row r="81" spans="1:15" s="313" customFormat="1" x14ac:dyDescent="0.2">
      <c r="A81" s="15"/>
      <c r="B81" s="312"/>
      <c r="C81" s="312"/>
      <c r="D81" s="312"/>
      <c r="E81" s="312"/>
      <c r="F81" s="27" t="s">
        <v>18</v>
      </c>
      <c r="G81" s="410">
        <v>15</v>
      </c>
      <c r="H81" s="312"/>
      <c r="I81" s="312"/>
      <c r="J81" s="312"/>
      <c r="K81" s="312"/>
      <c r="L81" s="312"/>
      <c r="M81" s="312"/>
      <c r="N81" s="312"/>
    </row>
    <row r="82" spans="1:15" s="313" customFormat="1" x14ac:dyDescent="0.2">
      <c r="A82" s="15"/>
      <c r="B82" s="1" t="str">
        <f>B1</f>
        <v>Stichting Windroos Foundation</v>
      </c>
      <c r="N82" s="312"/>
    </row>
    <row r="83" spans="1:15" s="313" customFormat="1" x14ac:dyDescent="0.2">
      <c r="A83" s="15"/>
      <c r="B83" s="30"/>
      <c r="C83" s="31"/>
      <c r="D83" s="31"/>
      <c r="E83" s="31"/>
      <c r="F83" s="31"/>
      <c r="G83" s="31"/>
      <c r="H83" s="31"/>
      <c r="I83" s="31"/>
      <c r="J83" s="31"/>
      <c r="K83" s="31"/>
      <c r="L83" s="31"/>
      <c r="M83" s="31"/>
      <c r="N83" s="312"/>
    </row>
    <row r="84" spans="1:15" s="313" customFormat="1" x14ac:dyDescent="0.2">
      <c r="A84" s="15"/>
      <c r="B84" s="29"/>
      <c r="C84" s="15"/>
      <c r="D84" s="15"/>
      <c r="E84" s="15"/>
      <c r="F84" s="15"/>
      <c r="G84" s="15"/>
      <c r="H84" s="15"/>
      <c r="I84" s="15"/>
      <c r="J84" s="15"/>
      <c r="K84" s="15"/>
      <c r="L84" s="15"/>
      <c r="M84" s="15"/>
      <c r="N84" s="312"/>
    </row>
    <row r="85" spans="1:15" s="313" customFormat="1" x14ac:dyDescent="0.2">
      <c r="A85" s="15"/>
      <c r="B85" s="312"/>
      <c r="C85" s="312"/>
      <c r="D85" s="312"/>
      <c r="E85" s="312"/>
      <c r="F85" s="312"/>
      <c r="G85" s="312"/>
      <c r="H85" s="312"/>
      <c r="I85" s="312"/>
      <c r="J85" s="312"/>
      <c r="K85" s="312"/>
      <c r="L85" s="312"/>
      <c r="M85" s="312"/>
      <c r="N85" s="312"/>
    </row>
    <row r="86" spans="1:15" s="313" customFormat="1" ht="15" x14ac:dyDescent="0.25">
      <c r="A86" s="474"/>
      <c r="B86" s="1" t="str">
        <f>B5</f>
        <v>5.1.10 TOELICHTING OP DE RESULTATENREKENING</v>
      </c>
      <c r="N86" s="312"/>
    </row>
    <row r="87" spans="1:15" s="313" customFormat="1" ht="15" x14ac:dyDescent="0.25">
      <c r="A87" s="474"/>
      <c r="N87" s="312"/>
    </row>
    <row r="88" spans="1:15" s="313" customFormat="1" ht="15" x14ac:dyDescent="0.25">
      <c r="A88" s="474"/>
      <c r="B88" s="1" t="s">
        <v>32</v>
      </c>
      <c r="C88" s="318"/>
      <c r="D88" s="318"/>
      <c r="E88" s="318"/>
      <c r="F88" s="318"/>
      <c r="G88" s="318"/>
      <c r="H88" s="318"/>
      <c r="I88" s="318"/>
      <c r="J88" s="318"/>
      <c r="K88" s="318"/>
      <c r="L88" s="318"/>
      <c r="M88" s="318"/>
      <c r="N88" s="312"/>
    </row>
    <row r="89" spans="1:15" s="313" customFormat="1" ht="15" x14ac:dyDescent="0.25">
      <c r="A89" s="474"/>
      <c r="N89" s="312"/>
    </row>
    <row r="90" spans="1:15" s="313" customFormat="1" ht="15" x14ac:dyDescent="0.25">
      <c r="A90" s="474"/>
      <c r="B90" s="9" t="s">
        <v>528</v>
      </c>
      <c r="C90" s="35"/>
      <c r="D90"/>
      <c r="E90"/>
      <c r="F90"/>
      <c r="G90"/>
      <c r="H90"/>
      <c r="I90"/>
      <c r="J90"/>
      <c r="K90"/>
      <c r="L90"/>
      <c r="M90"/>
      <c r="N90" s="312"/>
    </row>
    <row r="91" spans="1:15" s="313" customFormat="1" ht="15" x14ac:dyDescent="0.25">
      <c r="A91" s="474"/>
      <c r="B91" s="9"/>
      <c r="C91"/>
      <c r="D91"/>
      <c r="E91"/>
      <c r="F91"/>
      <c r="G91"/>
      <c r="H91"/>
      <c r="I91"/>
      <c r="J91"/>
      <c r="K91"/>
      <c r="L91"/>
      <c r="M91"/>
      <c r="N91" s="312"/>
    </row>
    <row r="92" spans="1:15" s="313" customFormat="1" ht="15" x14ac:dyDescent="0.25">
      <c r="A92" s="474"/>
      <c r="B92" s="18" t="s">
        <v>119</v>
      </c>
      <c r="C92"/>
      <c r="D92"/>
      <c r="E92"/>
      <c r="F92"/>
      <c r="G92"/>
      <c r="H92"/>
      <c r="I92"/>
      <c r="J92"/>
      <c r="K92" s="12" t="str">
        <f>K53</f>
        <v>2017</v>
      </c>
      <c r="L92" s="78"/>
      <c r="M92" s="12" t="str">
        <f>M53</f>
        <v>2016</v>
      </c>
      <c r="N92" s="312"/>
    </row>
    <row r="93" spans="1:15" s="313" customFormat="1" ht="15" x14ac:dyDescent="0.25">
      <c r="A93" s="474"/>
      <c r="B93"/>
      <c r="C93"/>
      <c r="D93"/>
      <c r="E93"/>
      <c r="F93"/>
      <c r="G93"/>
      <c r="H93"/>
      <c r="I93"/>
      <c r="J93"/>
      <c r="K93" s="84" t="s">
        <v>6</v>
      </c>
      <c r="L93" s="84"/>
      <c r="M93" s="84" t="s">
        <v>6</v>
      </c>
      <c r="N93" s="312"/>
    </row>
    <row r="94" spans="1:15" s="313" customFormat="1" ht="15" x14ac:dyDescent="0.25">
      <c r="A94" s="474"/>
      <c r="B94"/>
      <c r="C94"/>
      <c r="D94"/>
      <c r="E94"/>
      <c r="F94"/>
      <c r="G94"/>
      <c r="H94"/>
      <c r="I94" s="10"/>
      <c r="J94" s="10"/>
      <c r="K94" s="10"/>
      <c r="L94" s="10"/>
      <c r="M94" s="10"/>
      <c r="N94" s="312"/>
    </row>
    <row r="95" spans="1:15" s="313" customFormat="1" ht="15" x14ac:dyDescent="0.25">
      <c r="A95" s="474"/>
      <c r="B95" t="s">
        <v>57</v>
      </c>
      <c r="C95"/>
      <c r="D95"/>
      <c r="E95"/>
      <c r="F95"/>
      <c r="G95"/>
      <c r="H95"/>
      <c r="I95" s="10"/>
      <c r="J95" s="10"/>
      <c r="K95" s="419">
        <v>440842</v>
      </c>
      <c r="L95" s="420"/>
      <c r="M95" s="419">
        <v>440706</v>
      </c>
      <c r="N95" s="312"/>
      <c r="O95" s="564"/>
    </row>
    <row r="96" spans="1:15" s="313" customFormat="1" ht="15" x14ac:dyDescent="0.25">
      <c r="A96" s="474"/>
      <c r="B96" t="s">
        <v>58</v>
      </c>
      <c r="C96"/>
      <c r="D96"/>
      <c r="E96"/>
      <c r="F96"/>
      <c r="G96"/>
      <c r="H96"/>
      <c r="I96" s="10"/>
      <c r="J96" s="10"/>
      <c r="K96" s="419">
        <f>120879-K97</f>
        <v>75238</v>
      </c>
      <c r="L96" s="420"/>
      <c r="M96" s="419">
        <v>77823</v>
      </c>
      <c r="N96" s="312"/>
      <c r="O96" s="564"/>
    </row>
    <row r="97" spans="1:15" s="368" customFormat="1" ht="15" x14ac:dyDescent="0.25">
      <c r="A97" s="474"/>
      <c r="B97" t="s">
        <v>305</v>
      </c>
      <c r="C97"/>
      <c r="D97"/>
      <c r="E97"/>
      <c r="F97"/>
      <c r="G97"/>
      <c r="H97"/>
      <c r="I97" s="10"/>
      <c r="J97" s="10"/>
      <c r="K97" s="419">
        <v>45641</v>
      </c>
      <c r="L97" s="420"/>
      <c r="M97" s="419">
        <f>43220+877</f>
        <v>44097</v>
      </c>
      <c r="N97" s="366"/>
      <c r="O97" s="564"/>
    </row>
    <row r="98" spans="1:15" s="313" customFormat="1" ht="15" x14ac:dyDescent="0.25">
      <c r="A98" s="474"/>
      <c r="B98" t="s">
        <v>124</v>
      </c>
      <c r="C98"/>
      <c r="D98"/>
      <c r="E98"/>
      <c r="F98"/>
      <c r="G98"/>
      <c r="H98"/>
      <c r="I98" s="10"/>
      <c r="J98" s="10"/>
      <c r="K98" s="420"/>
      <c r="L98" s="420"/>
      <c r="M98" s="420"/>
      <c r="N98" s="312"/>
      <c r="O98" s="564"/>
    </row>
    <row r="99" spans="1:15" s="401" customFormat="1" ht="15" x14ac:dyDescent="0.25">
      <c r="A99" s="474"/>
      <c r="B99" s="17" t="s">
        <v>586</v>
      </c>
      <c r="I99" s="10"/>
      <c r="J99" s="10"/>
      <c r="K99" s="420">
        <v>20151</v>
      </c>
      <c r="L99" s="420"/>
      <c r="M99" s="420">
        <v>20922</v>
      </c>
      <c r="N99" s="399"/>
      <c r="O99" s="564"/>
    </row>
    <row r="100" spans="1:15" s="401" customFormat="1" ht="15" x14ac:dyDescent="0.25">
      <c r="A100" s="474"/>
      <c r="B100" s="17" t="s">
        <v>590</v>
      </c>
      <c r="I100" s="10"/>
      <c r="J100" s="10"/>
      <c r="K100" s="420">
        <v>4797</v>
      </c>
      <c r="L100" s="420"/>
      <c r="M100" s="420">
        <v>2061</v>
      </c>
      <c r="N100" s="399"/>
      <c r="O100" s="564"/>
    </row>
    <row r="101" spans="1:15" s="401" customFormat="1" ht="15" x14ac:dyDescent="0.25">
      <c r="A101" s="474"/>
      <c r="B101" s="256" t="s">
        <v>632</v>
      </c>
      <c r="I101" s="10"/>
      <c r="J101" s="10"/>
      <c r="K101" s="420">
        <v>0</v>
      </c>
      <c r="L101" s="420"/>
      <c r="M101" s="420">
        <v>0</v>
      </c>
      <c r="N101" s="399"/>
      <c r="O101" s="564"/>
    </row>
    <row r="102" spans="1:15" s="313" customFormat="1" ht="15" x14ac:dyDescent="0.25">
      <c r="A102" s="474"/>
      <c r="B102" s="17" t="s">
        <v>591</v>
      </c>
      <c r="C102"/>
      <c r="D102"/>
      <c r="E102"/>
      <c r="F102"/>
      <c r="G102"/>
      <c r="H102"/>
      <c r="I102" s="10"/>
      <c r="J102" s="10"/>
      <c r="K102" s="419">
        <v>13395</v>
      </c>
      <c r="L102" s="420"/>
      <c r="M102" s="419">
        <v>14834</v>
      </c>
      <c r="N102" s="312"/>
      <c r="O102" s="564"/>
    </row>
    <row r="103" spans="1:15" s="313" customFormat="1" ht="15" x14ac:dyDescent="0.25">
      <c r="A103" s="474"/>
      <c r="B103" s="17" t="s">
        <v>592</v>
      </c>
      <c r="C103"/>
      <c r="D103"/>
      <c r="E103"/>
      <c r="F103"/>
      <c r="G103"/>
      <c r="H103"/>
      <c r="I103" s="10"/>
      <c r="J103" s="10"/>
      <c r="K103" s="440">
        <f>3259</f>
        <v>3259</v>
      </c>
      <c r="L103" s="420"/>
      <c r="M103" s="440">
        <v>2195</v>
      </c>
      <c r="N103" s="312"/>
      <c r="O103" s="564"/>
    </row>
    <row r="104" spans="1:15" s="313" customFormat="1" ht="15" x14ac:dyDescent="0.25">
      <c r="A104" s="474"/>
      <c r="B104" t="s">
        <v>313</v>
      </c>
      <c r="C104"/>
      <c r="D104"/>
      <c r="E104"/>
      <c r="F104"/>
      <c r="G104"/>
      <c r="H104"/>
      <c r="I104" s="10"/>
      <c r="J104" s="10"/>
      <c r="K104" s="420">
        <f>SUM(K95:K103)</f>
        <v>603323</v>
      </c>
      <c r="L104" s="420"/>
      <c r="M104" s="420">
        <f>SUM(M95:M103)</f>
        <v>602638</v>
      </c>
      <c r="N104" s="312"/>
      <c r="O104" s="564"/>
    </row>
    <row r="105" spans="1:15" s="313" customFormat="1" ht="15" x14ac:dyDescent="0.25">
      <c r="A105" s="474"/>
      <c r="B105" t="s">
        <v>59</v>
      </c>
      <c r="C105"/>
      <c r="D105"/>
      <c r="E105"/>
      <c r="F105"/>
      <c r="G105"/>
      <c r="H105"/>
      <c r="I105" s="10"/>
      <c r="J105" s="10"/>
      <c r="K105" s="419">
        <v>41038</v>
      </c>
      <c r="L105" s="420"/>
      <c r="M105" s="419">
        <v>35449</v>
      </c>
      <c r="N105" s="312"/>
      <c r="O105" s="564"/>
    </row>
    <row r="106" spans="1:15" s="313" customFormat="1" ht="15" x14ac:dyDescent="0.25">
      <c r="A106" s="474"/>
      <c r="B106"/>
      <c r="C106"/>
      <c r="D106"/>
      <c r="E106"/>
      <c r="F106"/>
      <c r="G106"/>
      <c r="H106"/>
      <c r="I106" s="10"/>
      <c r="J106" s="10"/>
      <c r="K106" s="420"/>
      <c r="L106" s="420"/>
      <c r="M106" s="420"/>
      <c r="N106" s="312"/>
      <c r="O106" s="564"/>
    </row>
    <row r="107" spans="1:15" s="313" customFormat="1" ht="15.75" thickBot="1" x14ac:dyDescent="0.3">
      <c r="A107" s="474"/>
      <c r="B107" t="s">
        <v>67</v>
      </c>
      <c r="C107"/>
      <c r="D107"/>
      <c r="E107"/>
      <c r="F107"/>
      <c r="G107"/>
      <c r="H107"/>
      <c r="I107" s="10"/>
      <c r="J107" s="10"/>
      <c r="K107" s="442">
        <f>SUM(K104:K105)</f>
        <v>644361</v>
      </c>
      <c r="L107" s="420"/>
      <c r="M107" s="442">
        <f>SUM(M104:M105)</f>
        <v>638087</v>
      </c>
      <c r="N107" s="312"/>
      <c r="O107" s="564"/>
    </row>
    <row r="108" spans="1:15" s="313" customFormat="1" ht="13.5" thickTop="1" x14ac:dyDescent="0.2">
      <c r="A108" s="15"/>
      <c r="B108"/>
      <c r="C108"/>
      <c r="D108"/>
      <c r="E108"/>
      <c r="F108"/>
      <c r="G108"/>
      <c r="H108"/>
      <c r="I108" s="10"/>
      <c r="J108" s="10"/>
      <c r="K108" s="10"/>
      <c r="L108" s="10"/>
      <c r="M108" s="10"/>
      <c r="N108" s="312"/>
    </row>
    <row r="109" spans="1:15" s="313" customFormat="1" x14ac:dyDescent="0.2">
      <c r="A109" s="15"/>
      <c r="B109" s="224" t="s">
        <v>125</v>
      </c>
      <c r="C109"/>
      <c r="D109"/>
      <c r="E109"/>
      <c r="F109"/>
      <c r="G109"/>
      <c r="H109"/>
      <c r="I109" s="10"/>
      <c r="J109" s="10"/>
      <c r="K109" s="10"/>
      <c r="L109" s="10"/>
      <c r="M109" s="10"/>
      <c r="N109" s="312"/>
    </row>
    <row r="110" spans="1:15" s="313" customFormat="1" x14ac:dyDescent="0.2">
      <c r="A110" s="15"/>
      <c r="B110" s="654" t="s">
        <v>593</v>
      </c>
      <c r="C110" s="610"/>
      <c r="D110"/>
      <c r="E110"/>
      <c r="F110"/>
      <c r="G110"/>
      <c r="H110"/>
      <c r="I110" s="10"/>
      <c r="J110" s="10"/>
      <c r="K110" s="403">
        <v>10</v>
      </c>
      <c r="L110" s="10"/>
      <c r="M110" s="403">
        <v>10.06</v>
      </c>
      <c r="N110" s="312"/>
    </row>
    <row r="111" spans="1:15" s="313" customFormat="1" hidden="1" x14ac:dyDescent="0.2">
      <c r="A111" s="15"/>
      <c r="B111" s="654" t="s">
        <v>594</v>
      </c>
      <c r="C111" s="654"/>
      <c r="D111"/>
      <c r="E111"/>
      <c r="F111"/>
      <c r="G111"/>
      <c r="H111"/>
      <c r="I111" s="10"/>
      <c r="J111" s="10"/>
      <c r="K111" s="403">
        <v>0</v>
      </c>
      <c r="L111" s="10"/>
      <c r="M111" s="403">
        <v>0</v>
      </c>
      <c r="N111" s="312"/>
    </row>
    <row r="112" spans="1:15" s="313" customFormat="1" x14ac:dyDescent="0.2">
      <c r="A112" s="15"/>
      <c r="B112"/>
      <c r="C112"/>
      <c r="D112"/>
      <c r="E112"/>
      <c r="F112"/>
      <c r="G112"/>
      <c r="H112"/>
      <c r="I112" s="10"/>
      <c r="J112" s="10"/>
      <c r="K112" s="404"/>
      <c r="L112"/>
      <c r="M112" s="404"/>
      <c r="N112" s="312"/>
    </row>
    <row r="113" spans="1:15" s="313" customFormat="1" ht="13.5" thickBot="1" x14ac:dyDescent="0.25">
      <c r="A113" s="15"/>
      <c r="B113" s="32" t="s">
        <v>182</v>
      </c>
      <c r="C113"/>
      <c r="D113"/>
      <c r="E113"/>
      <c r="F113"/>
      <c r="G113"/>
      <c r="H113"/>
      <c r="I113" s="10"/>
      <c r="J113" s="10"/>
      <c r="K113" s="405">
        <f>SUM(K110:K111)</f>
        <v>10</v>
      </c>
      <c r="L113" s="10"/>
      <c r="M113" s="405">
        <f>SUM(M110:M111)</f>
        <v>10.06</v>
      </c>
      <c r="N113" s="312"/>
    </row>
    <row r="114" spans="1:15" s="313" customFormat="1" ht="13.5" thickTop="1" x14ac:dyDescent="0.2">
      <c r="A114" s="15"/>
      <c r="B114" s="32"/>
      <c r="C114" s="272"/>
      <c r="D114" s="272"/>
      <c r="E114" s="272"/>
      <c r="F114" s="272"/>
      <c r="G114" s="272"/>
      <c r="H114" s="272"/>
      <c r="I114" s="10"/>
      <c r="J114" s="10"/>
      <c r="K114" s="20"/>
      <c r="L114" s="10"/>
      <c r="M114" s="20"/>
      <c r="N114" s="312"/>
    </row>
    <row r="115" spans="1:15" s="313" customFormat="1" x14ac:dyDescent="0.2">
      <c r="A115" s="15"/>
      <c r="B115" s="32" t="s">
        <v>408</v>
      </c>
      <c r="C115" s="272"/>
      <c r="D115" s="272"/>
      <c r="E115" s="272"/>
      <c r="F115" s="272"/>
      <c r="G115" s="272"/>
      <c r="H115" s="272"/>
      <c r="I115" s="10"/>
      <c r="J115" s="10"/>
      <c r="K115" s="111" t="s">
        <v>70</v>
      </c>
      <c r="L115" s="10"/>
      <c r="M115" s="111" t="s">
        <v>70</v>
      </c>
      <c r="N115" s="312"/>
    </row>
    <row r="116" spans="1:15" s="313" customFormat="1" x14ac:dyDescent="0.2">
      <c r="A116" s="15"/>
      <c r="B116" s="8"/>
      <c r="C116"/>
      <c r="D116"/>
      <c r="E116"/>
      <c r="F116"/>
      <c r="G116"/>
      <c r="H116"/>
      <c r="I116" s="10"/>
      <c r="J116" s="10"/>
      <c r="K116" s="10"/>
      <c r="L116" s="10"/>
      <c r="M116" s="10"/>
      <c r="N116" s="312"/>
    </row>
    <row r="117" spans="1:15" s="313" customFormat="1" x14ac:dyDescent="0.2">
      <c r="A117" s="15"/>
      <c r="B117" s="129" t="s">
        <v>132</v>
      </c>
      <c r="C117" s="130"/>
      <c r="D117" s="130"/>
      <c r="E117" s="130"/>
      <c r="F117" s="130"/>
      <c r="G117" s="130"/>
      <c r="H117" s="130"/>
      <c r="I117" s="130"/>
      <c r="J117" s="130"/>
      <c r="K117" s="146"/>
      <c r="L117" s="147"/>
      <c r="M117" s="148"/>
      <c r="N117" s="312"/>
    </row>
    <row r="118" spans="1:15" s="313" customFormat="1" x14ac:dyDescent="0.2">
      <c r="A118" s="15"/>
      <c r="B118" s="579"/>
      <c r="C118" s="580"/>
      <c r="D118" s="580"/>
      <c r="E118" s="580"/>
      <c r="F118" s="580"/>
      <c r="G118" s="580"/>
      <c r="H118" s="580"/>
      <c r="I118" s="580"/>
      <c r="J118" s="580"/>
      <c r="K118" s="580"/>
      <c r="L118" s="580"/>
      <c r="M118" s="581"/>
      <c r="N118" s="312"/>
    </row>
    <row r="119" spans="1:15" s="313" customFormat="1" x14ac:dyDescent="0.2">
      <c r="A119" s="15"/>
      <c r="B119" s="579"/>
      <c r="C119" s="580"/>
      <c r="D119" s="580"/>
      <c r="E119" s="580"/>
      <c r="F119" s="580"/>
      <c r="G119" s="580"/>
      <c r="H119" s="580"/>
      <c r="I119" s="580"/>
      <c r="J119" s="580"/>
      <c r="K119" s="580"/>
      <c r="L119" s="580"/>
      <c r="M119" s="581"/>
      <c r="N119" s="312"/>
    </row>
    <row r="120" spans="1:15" s="313" customFormat="1" x14ac:dyDescent="0.2">
      <c r="A120" s="15"/>
      <c r="B120" s="582"/>
      <c r="C120" s="583"/>
      <c r="D120" s="583"/>
      <c r="E120" s="583"/>
      <c r="F120" s="583"/>
      <c r="G120" s="583"/>
      <c r="H120" s="583"/>
      <c r="I120" s="583"/>
      <c r="J120" s="583"/>
      <c r="K120" s="583"/>
      <c r="L120" s="583"/>
      <c r="M120" s="584"/>
      <c r="N120" s="312"/>
    </row>
    <row r="121" spans="1:15" s="313" customFormat="1" x14ac:dyDescent="0.2">
      <c r="A121" s="15"/>
      <c r="N121" s="312"/>
    </row>
    <row r="122" spans="1:15" s="313" customFormat="1" ht="15" x14ac:dyDescent="0.25">
      <c r="A122" s="474"/>
      <c r="B122" s="9" t="s">
        <v>529</v>
      </c>
      <c r="C122" s="35"/>
      <c r="D122"/>
      <c r="E122"/>
      <c r="F122"/>
      <c r="G122"/>
      <c r="H122"/>
      <c r="I122"/>
      <c r="J122"/>
      <c r="K122"/>
      <c r="L122"/>
      <c r="M122"/>
      <c r="N122" s="312"/>
    </row>
    <row r="123" spans="1:15" s="459" customFormat="1" ht="15" x14ac:dyDescent="0.25">
      <c r="A123" s="474"/>
      <c r="B123" s="9"/>
      <c r="C123" s="456"/>
      <c r="N123" s="452"/>
      <c r="O123" s="564"/>
    </row>
    <row r="124" spans="1:15" s="313" customFormat="1" ht="15" x14ac:dyDescent="0.25">
      <c r="A124" s="474"/>
      <c r="B124" s="9"/>
      <c r="C124"/>
      <c r="D124"/>
      <c r="E124"/>
      <c r="F124"/>
      <c r="G124"/>
      <c r="H124"/>
      <c r="I124"/>
      <c r="J124"/>
      <c r="K124"/>
      <c r="L124"/>
      <c r="M124"/>
      <c r="N124" s="312"/>
      <c r="O124" s="564"/>
    </row>
    <row r="125" spans="1:15" s="313" customFormat="1" ht="15" x14ac:dyDescent="0.25">
      <c r="A125" s="474"/>
      <c r="B125" s="18" t="s">
        <v>119</v>
      </c>
      <c r="C125"/>
      <c r="D125"/>
      <c r="E125"/>
      <c r="F125"/>
      <c r="G125"/>
      <c r="H125"/>
      <c r="I125"/>
      <c r="J125"/>
      <c r="K125" s="12" t="str">
        <f>K92</f>
        <v>2017</v>
      </c>
      <c r="L125" s="78"/>
      <c r="M125" s="12" t="str">
        <f>M92</f>
        <v>2016</v>
      </c>
      <c r="N125" s="312"/>
      <c r="O125" s="564"/>
    </row>
    <row r="126" spans="1:15" s="313" customFormat="1" ht="15" x14ac:dyDescent="0.25">
      <c r="A126" s="474"/>
      <c r="B126"/>
      <c r="C126"/>
      <c r="D126"/>
      <c r="E126"/>
      <c r="F126"/>
      <c r="G126"/>
      <c r="H126"/>
      <c r="I126"/>
      <c r="J126"/>
      <c r="K126" s="84" t="s">
        <v>6</v>
      </c>
      <c r="L126" s="84"/>
      <c r="M126" s="84" t="s">
        <v>6</v>
      </c>
      <c r="N126" s="312"/>
      <c r="O126" s="564"/>
    </row>
    <row r="127" spans="1:15" s="313" customFormat="1" ht="15" x14ac:dyDescent="0.25">
      <c r="A127" s="474"/>
      <c r="B127" s="252" t="s">
        <v>392</v>
      </c>
      <c r="C127"/>
      <c r="D127"/>
      <c r="E127"/>
      <c r="F127"/>
      <c r="G127"/>
      <c r="H127"/>
      <c r="I127"/>
      <c r="J127"/>
      <c r="K127"/>
      <c r="L127"/>
      <c r="M127"/>
      <c r="N127" s="312"/>
      <c r="O127" s="564"/>
    </row>
    <row r="128" spans="1:15" s="318" customFormat="1" ht="15" x14ac:dyDescent="0.25">
      <c r="A128" s="474"/>
      <c r="B128" s="17" t="s">
        <v>126</v>
      </c>
      <c r="C128"/>
      <c r="D128"/>
      <c r="E128"/>
      <c r="F128"/>
      <c r="G128"/>
      <c r="H128"/>
      <c r="I128"/>
      <c r="J128"/>
      <c r="K128" s="419">
        <f>'5.1.6 IVA-5.1.7 MVA-5.1.8 FVA'!O26</f>
        <v>0</v>
      </c>
      <c r="L128" s="420"/>
      <c r="M128" s="419">
        <v>0</v>
      </c>
      <c r="N128" s="314"/>
      <c r="O128" s="564"/>
    </row>
    <row r="129" spans="1:15" s="313" customFormat="1" ht="15" x14ac:dyDescent="0.25">
      <c r="A129" s="474"/>
      <c r="B129" s="17" t="s">
        <v>127</v>
      </c>
      <c r="C129"/>
      <c r="D129"/>
      <c r="E129"/>
      <c r="F129"/>
      <c r="G129"/>
      <c r="H129"/>
      <c r="I129"/>
      <c r="J129"/>
      <c r="K129" s="419">
        <f>'5.1.6 IVA-5.1.7 MVA-5.1.8 FVA'!O80</f>
        <v>8909</v>
      </c>
      <c r="L129" s="420"/>
      <c r="M129" s="419">
        <v>16600</v>
      </c>
      <c r="N129" s="312"/>
      <c r="O129" s="564"/>
    </row>
    <row r="130" spans="1:15" s="313" customFormat="1" ht="15" x14ac:dyDescent="0.25">
      <c r="A130" s="474"/>
      <c r="B130"/>
      <c r="C130"/>
      <c r="D130"/>
      <c r="E130"/>
      <c r="F130"/>
      <c r="G130"/>
      <c r="H130"/>
      <c r="I130"/>
      <c r="J130"/>
      <c r="K130"/>
      <c r="L130"/>
      <c r="M130" s="34"/>
      <c r="N130" s="312"/>
      <c r="O130" s="564"/>
    </row>
    <row r="131" spans="1:15" s="313" customFormat="1" ht="15.75" thickBot="1" x14ac:dyDescent="0.3">
      <c r="A131" s="474"/>
      <c r="B131" t="s">
        <v>63</v>
      </c>
      <c r="C131"/>
      <c r="D131"/>
      <c r="E131"/>
      <c r="F131"/>
      <c r="G131"/>
      <c r="H131"/>
      <c r="I131"/>
      <c r="J131"/>
      <c r="K131" s="442">
        <f>SUM(K128:K129)</f>
        <v>8909</v>
      </c>
      <c r="L131" s="10"/>
      <c r="M131" s="442">
        <f>SUM(M128:M129)</f>
        <v>16600</v>
      </c>
      <c r="N131" s="312"/>
      <c r="O131" s="564"/>
    </row>
    <row r="132" spans="1:15" s="313" customFormat="1" ht="15.75" thickTop="1" x14ac:dyDescent="0.25">
      <c r="A132" s="474"/>
      <c r="B132" s="1"/>
      <c r="C132" s="252"/>
      <c r="D132" s="252"/>
      <c r="E132" s="252"/>
      <c r="F132" s="252"/>
      <c r="G132" s="252"/>
      <c r="H132" s="252"/>
      <c r="I132" s="252"/>
      <c r="J132" s="252"/>
      <c r="K132" s="252"/>
      <c r="L132" s="252"/>
      <c r="M132" s="252"/>
      <c r="N132" s="312"/>
      <c r="O132" s="564"/>
    </row>
    <row r="133" spans="1:15" s="313" customFormat="1" ht="15" x14ac:dyDescent="0.25">
      <c r="A133" s="474"/>
      <c r="B133" s="211" t="s">
        <v>132</v>
      </c>
      <c r="C133" s="130"/>
      <c r="D133" s="130"/>
      <c r="E133" s="130"/>
      <c r="F133" s="130"/>
      <c r="G133" s="130"/>
      <c r="H133" s="130"/>
      <c r="I133" s="130"/>
      <c r="J133" s="130"/>
      <c r="K133" s="146"/>
      <c r="L133" s="147"/>
      <c r="M133" s="148"/>
      <c r="N133" s="312"/>
    </row>
    <row r="134" spans="1:15" s="313" customFormat="1" ht="15" x14ac:dyDescent="0.25">
      <c r="A134" s="474"/>
      <c r="B134" s="579"/>
      <c r="C134" s="580"/>
      <c r="D134" s="580"/>
      <c r="E134" s="580"/>
      <c r="F134" s="580"/>
      <c r="G134" s="580"/>
      <c r="H134" s="580"/>
      <c r="I134" s="580"/>
      <c r="J134" s="580"/>
      <c r="K134" s="580"/>
      <c r="L134" s="580"/>
      <c r="M134" s="581"/>
      <c r="N134" s="312"/>
    </row>
    <row r="135" spans="1:15" s="313" customFormat="1" ht="15" x14ac:dyDescent="0.25">
      <c r="A135" s="474"/>
      <c r="B135" s="582"/>
      <c r="C135" s="583"/>
      <c r="D135" s="583"/>
      <c r="E135" s="583"/>
      <c r="F135" s="583"/>
      <c r="G135" s="583"/>
      <c r="H135" s="583"/>
      <c r="I135" s="583"/>
      <c r="J135" s="583"/>
      <c r="K135" s="583"/>
      <c r="L135" s="583"/>
      <c r="M135" s="584"/>
      <c r="N135" s="312"/>
    </row>
    <row r="136" spans="1:15" s="459" customFormat="1" ht="15" x14ac:dyDescent="0.25">
      <c r="A136" s="474"/>
      <c r="B136" s="452"/>
      <c r="C136" s="452"/>
      <c r="D136" s="452"/>
      <c r="E136" s="452"/>
      <c r="F136" s="452"/>
      <c r="G136" s="452"/>
      <c r="H136" s="452"/>
      <c r="I136" s="452"/>
      <c r="J136" s="452"/>
      <c r="K136" s="452"/>
      <c r="L136" s="452"/>
      <c r="M136" s="452"/>
      <c r="N136" s="452"/>
    </row>
    <row r="137" spans="1:15" s="313" customFormat="1" x14ac:dyDescent="0.2">
      <c r="A137" s="15"/>
      <c r="B137"/>
      <c r="C137"/>
      <c r="D137"/>
      <c r="E137"/>
      <c r="F137"/>
      <c r="G137"/>
      <c r="H137"/>
      <c r="I137"/>
      <c r="J137"/>
      <c r="K137"/>
      <c r="L137"/>
      <c r="M137"/>
      <c r="N137" s="312"/>
    </row>
    <row r="138" spans="1:15" s="313" customFormat="1" x14ac:dyDescent="0.2">
      <c r="A138" s="15"/>
      <c r="B138" s="9" t="s">
        <v>530</v>
      </c>
      <c r="C138"/>
      <c r="D138"/>
      <c r="E138"/>
      <c r="F138"/>
      <c r="G138"/>
      <c r="H138"/>
      <c r="I138"/>
      <c r="J138"/>
      <c r="K138"/>
      <c r="L138"/>
      <c r="M138"/>
      <c r="N138" s="312"/>
    </row>
    <row r="139" spans="1:15" s="313" customFormat="1" x14ac:dyDescent="0.2">
      <c r="A139" s="15"/>
      <c r="B139" s="1"/>
      <c r="C139"/>
      <c r="D139"/>
      <c r="E139"/>
      <c r="F139"/>
      <c r="G139"/>
      <c r="H139"/>
      <c r="I139"/>
      <c r="J139"/>
      <c r="K139"/>
      <c r="L139"/>
      <c r="M139"/>
      <c r="N139" s="312"/>
    </row>
    <row r="140" spans="1:15" s="313" customFormat="1" x14ac:dyDescent="0.2">
      <c r="A140" s="15"/>
      <c r="B140" s="18" t="s">
        <v>119</v>
      </c>
      <c r="C140"/>
      <c r="D140"/>
      <c r="E140"/>
      <c r="F140"/>
      <c r="G140"/>
      <c r="H140"/>
      <c r="I140"/>
      <c r="J140"/>
      <c r="K140" s="12" t="str">
        <f>K125</f>
        <v>2017</v>
      </c>
      <c r="L140" s="27"/>
      <c r="M140" s="12" t="str">
        <f>M125</f>
        <v>2016</v>
      </c>
      <c r="N140" s="312"/>
    </row>
    <row r="141" spans="1:15" s="313" customFormat="1" x14ac:dyDescent="0.2">
      <c r="A141" s="15"/>
      <c r="B141"/>
      <c r="C141"/>
      <c r="D141"/>
      <c r="E141"/>
      <c r="F141"/>
      <c r="G141"/>
      <c r="H141"/>
      <c r="I141"/>
      <c r="J141"/>
      <c r="K141" s="84" t="s">
        <v>6</v>
      </c>
      <c r="L141" s="84"/>
      <c r="M141" s="84" t="s">
        <v>6</v>
      </c>
      <c r="N141" s="312"/>
    </row>
    <row r="142" spans="1:15" s="313" customFormat="1" x14ac:dyDescent="0.2">
      <c r="A142" s="15"/>
      <c r="B142" t="s">
        <v>301</v>
      </c>
      <c r="C142"/>
      <c r="D142"/>
      <c r="E142"/>
      <c r="F142"/>
      <c r="G142"/>
      <c r="H142"/>
      <c r="I142" s="10"/>
      <c r="J142" s="10"/>
      <c r="K142"/>
      <c r="L142"/>
      <c r="M142"/>
      <c r="N142" s="312"/>
    </row>
    <row r="143" spans="1:15" s="313" customFormat="1" x14ac:dyDescent="0.2">
      <c r="A143" s="15"/>
      <c r="B143" s="17" t="s">
        <v>126</v>
      </c>
      <c r="C143"/>
      <c r="D143"/>
      <c r="E143"/>
      <c r="F143"/>
      <c r="G143"/>
      <c r="H143"/>
      <c r="I143" s="10"/>
      <c r="J143" s="10"/>
      <c r="K143" s="419">
        <v>0</v>
      </c>
      <c r="L143" s="420"/>
      <c r="M143" s="419">
        <v>0</v>
      </c>
      <c r="N143" s="312"/>
    </row>
    <row r="144" spans="1:15" s="313" customFormat="1" x14ac:dyDescent="0.2">
      <c r="A144" s="15"/>
      <c r="B144" s="17" t="s">
        <v>127</v>
      </c>
      <c r="C144"/>
      <c r="D144"/>
      <c r="E144"/>
      <c r="F144"/>
      <c r="G144"/>
      <c r="H144"/>
      <c r="I144" s="10"/>
      <c r="J144" s="10"/>
      <c r="K144" s="419">
        <v>0</v>
      </c>
      <c r="L144" s="420"/>
      <c r="M144" s="419">
        <v>0</v>
      </c>
      <c r="N144" s="312"/>
    </row>
    <row r="145" spans="1:14" s="313" customFormat="1" hidden="1" x14ac:dyDescent="0.2">
      <c r="A145" s="15"/>
      <c r="B145" s="111"/>
      <c r="C145"/>
      <c r="D145"/>
      <c r="E145"/>
      <c r="F145"/>
      <c r="G145"/>
      <c r="H145"/>
      <c r="I145" s="10"/>
      <c r="J145" s="10"/>
      <c r="K145" s="111"/>
      <c r="L145" s="10"/>
      <c r="M145" s="111"/>
      <c r="N145" s="312"/>
    </row>
    <row r="146" spans="1:14" s="313" customFormat="1" x14ac:dyDescent="0.2">
      <c r="A146" s="15"/>
      <c r="B146"/>
      <c r="C146"/>
      <c r="D146"/>
      <c r="E146"/>
      <c r="F146"/>
      <c r="G146"/>
      <c r="H146"/>
      <c r="I146" s="10"/>
      <c r="J146" s="10"/>
      <c r="K146" s="10"/>
      <c r="L146" s="10"/>
      <c r="M146" s="10"/>
      <c r="N146" s="312"/>
    </row>
    <row r="147" spans="1:14" s="313" customFormat="1" ht="13.5" thickBot="1" x14ac:dyDescent="0.25">
      <c r="A147" s="15"/>
      <c r="B147" t="s">
        <v>48</v>
      </c>
      <c r="C147"/>
      <c r="D147"/>
      <c r="E147"/>
      <c r="F147"/>
      <c r="G147"/>
      <c r="H147"/>
      <c r="I147"/>
      <c r="J147"/>
      <c r="K147" s="460">
        <f>SUM(K143:K145)</f>
        <v>0</v>
      </c>
      <c r="L147" s="35"/>
      <c r="M147" s="460">
        <f>SUM(M143:M145)</f>
        <v>0</v>
      </c>
      <c r="N147" s="312"/>
    </row>
    <row r="148" spans="1:14" s="313" customFormat="1" ht="13.5" thickTop="1" x14ac:dyDescent="0.2">
      <c r="A148" s="15"/>
      <c r="B148"/>
      <c r="C148"/>
      <c r="D148"/>
      <c r="E148"/>
      <c r="F148"/>
      <c r="G148"/>
      <c r="H148"/>
      <c r="I148"/>
      <c r="J148"/>
      <c r="K148" s="145"/>
      <c r="L148" s="35"/>
      <c r="M148" s="145"/>
      <c r="N148" s="312"/>
    </row>
    <row r="149" spans="1:14" s="313" customFormat="1" x14ac:dyDescent="0.2">
      <c r="A149" s="15"/>
      <c r="B149" s="129" t="s">
        <v>132</v>
      </c>
      <c r="C149" s="130"/>
      <c r="D149" s="130"/>
      <c r="E149" s="130"/>
      <c r="F149" s="130"/>
      <c r="G149" s="130"/>
      <c r="H149" s="130"/>
      <c r="I149" s="130"/>
      <c r="J149" s="130"/>
      <c r="K149" s="146"/>
      <c r="L149" s="147"/>
      <c r="M149" s="148"/>
      <c r="N149" s="312"/>
    </row>
    <row r="150" spans="1:14" s="459" customFormat="1" x14ac:dyDescent="0.2">
      <c r="A150" s="15"/>
      <c r="B150" s="475"/>
      <c r="C150" s="32"/>
      <c r="D150" s="452"/>
      <c r="E150" s="452"/>
      <c r="F150" s="452"/>
      <c r="G150" s="452"/>
      <c r="H150" s="452"/>
      <c r="I150" s="452"/>
      <c r="J150" s="452"/>
      <c r="K150" s="145"/>
      <c r="L150" s="32"/>
      <c r="M150" s="476"/>
      <c r="N150" s="452"/>
    </row>
    <row r="151" spans="1:14" s="560" customFormat="1" x14ac:dyDescent="0.2">
      <c r="A151" s="563"/>
      <c r="B151" s="475"/>
      <c r="C151" s="32"/>
      <c r="D151" s="558"/>
      <c r="E151" s="558"/>
      <c r="F151" s="558"/>
      <c r="G151" s="558"/>
      <c r="H151" s="558"/>
      <c r="I151" s="558"/>
      <c r="J151" s="558"/>
      <c r="K151" s="145"/>
      <c r="L151" s="32"/>
      <c r="M151" s="476"/>
      <c r="N151" s="558"/>
    </row>
    <row r="152" spans="1:14" s="227" customFormat="1" x14ac:dyDescent="0.2">
      <c r="A152" s="453"/>
      <c r="B152" s="582"/>
      <c r="C152" s="583"/>
      <c r="D152" s="583"/>
      <c r="E152" s="583"/>
      <c r="F152" s="583"/>
      <c r="G152" s="583"/>
      <c r="H152" s="583"/>
      <c r="I152" s="583"/>
      <c r="J152" s="583"/>
      <c r="K152" s="583"/>
      <c r="L152" s="583"/>
      <c r="M152" s="584"/>
    </row>
    <row r="153" spans="1:14" hidden="1" x14ac:dyDescent="0.2"/>
    <row r="155" spans="1:14" x14ac:dyDescent="0.2">
      <c r="F155" s="27" t="s">
        <v>18</v>
      </c>
      <c r="G155" s="478">
        <f>G81+1</f>
        <v>16</v>
      </c>
    </row>
    <row r="156" spans="1:14" x14ac:dyDescent="0.2">
      <c r="B156" s="1" t="str">
        <f>B1</f>
        <v>Stichting Windroos Foundation</v>
      </c>
      <c r="H156" s="14"/>
      <c r="I156" s="14"/>
      <c r="J156" s="14"/>
      <c r="K156" s="14"/>
      <c r="L156" s="14"/>
      <c r="M156" s="14"/>
    </row>
    <row r="157" spans="1:14" x14ac:dyDescent="0.2">
      <c r="B157" s="30"/>
      <c r="C157" s="31"/>
      <c r="D157" s="31"/>
      <c r="E157" s="31"/>
      <c r="F157" s="31"/>
      <c r="G157" s="31"/>
      <c r="H157" s="31"/>
      <c r="I157" s="31"/>
      <c r="J157" s="31"/>
      <c r="K157" s="31"/>
      <c r="L157" s="31"/>
      <c r="M157" s="31"/>
    </row>
    <row r="158" spans="1:14" x14ac:dyDescent="0.2">
      <c r="B158" s="29"/>
      <c r="C158" s="15"/>
      <c r="D158" s="15"/>
      <c r="E158" s="15"/>
      <c r="F158" s="15"/>
      <c r="G158" s="15"/>
      <c r="H158" s="14"/>
      <c r="I158" s="14"/>
      <c r="J158" s="14"/>
      <c r="K158" s="14"/>
      <c r="L158" s="14"/>
      <c r="M158" s="14"/>
    </row>
    <row r="159" spans="1:14" x14ac:dyDescent="0.2">
      <c r="B159" s="14"/>
      <c r="C159" s="14"/>
      <c r="D159" s="14"/>
      <c r="E159" s="14"/>
      <c r="F159" s="14"/>
      <c r="G159" s="14"/>
      <c r="H159" s="14"/>
      <c r="I159" s="14"/>
      <c r="J159" s="14"/>
      <c r="K159" s="14"/>
      <c r="L159" s="14"/>
      <c r="M159" s="14"/>
    </row>
    <row r="160" spans="1:14" s="262" customFormat="1" x14ac:dyDescent="0.2">
      <c r="A160" s="453"/>
      <c r="B160" s="1" t="str">
        <f>B5</f>
        <v>5.1.10 TOELICHTING OP DE RESULTATENREKENING</v>
      </c>
      <c r="C160"/>
      <c r="D160"/>
      <c r="E160"/>
      <c r="F160"/>
      <c r="G160"/>
      <c r="H160" s="14"/>
      <c r="I160" s="14"/>
      <c r="J160" s="14"/>
      <c r="K160" s="14"/>
      <c r="L160" s="14"/>
      <c r="M160" s="14"/>
    </row>
    <row r="161" spans="1:15" s="313" customFormat="1" x14ac:dyDescent="0.2">
      <c r="A161" s="453"/>
      <c r="B161" s="1"/>
      <c r="H161" s="312"/>
      <c r="I161" s="312"/>
      <c r="J161" s="312"/>
      <c r="K161" s="312"/>
      <c r="L161" s="312"/>
      <c r="M161" s="312"/>
    </row>
    <row r="162" spans="1:15" s="313" customFormat="1" x14ac:dyDescent="0.2">
      <c r="A162" s="453"/>
      <c r="B162" s="1"/>
      <c r="H162" s="312"/>
      <c r="I162" s="312"/>
      <c r="J162" s="312"/>
      <c r="K162" s="312"/>
      <c r="L162" s="312"/>
      <c r="M162" s="312"/>
    </row>
    <row r="163" spans="1:15" s="262" customFormat="1" ht="15" x14ac:dyDescent="0.25">
      <c r="A163" s="461"/>
      <c r="B163" s="9" t="s">
        <v>531</v>
      </c>
      <c r="C163" s="35"/>
      <c r="D163"/>
      <c r="E163"/>
      <c r="F163"/>
      <c r="G163"/>
      <c r="H163"/>
      <c r="I163"/>
      <c r="J163"/>
      <c r="K163"/>
      <c r="L163"/>
      <c r="M163"/>
    </row>
    <row r="164" spans="1:15" s="262" customFormat="1" ht="15" x14ac:dyDescent="0.25">
      <c r="A164" s="461"/>
      <c r="B164" s="9"/>
      <c r="C164"/>
      <c r="D164"/>
      <c r="E164"/>
      <c r="F164"/>
      <c r="G164"/>
      <c r="H164"/>
      <c r="I164"/>
      <c r="J164"/>
      <c r="K164"/>
      <c r="L164"/>
      <c r="M164"/>
    </row>
    <row r="165" spans="1:15" s="262" customFormat="1" ht="15" x14ac:dyDescent="0.25">
      <c r="A165" s="461"/>
      <c r="B165" s="18" t="s">
        <v>119</v>
      </c>
      <c r="C165"/>
      <c r="D165"/>
      <c r="E165"/>
      <c r="F165"/>
      <c r="G165"/>
      <c r="H165"/>
      <c r="I165"/>
      <c r="J165"/>
      <c r="K165" s="12" t="str">
        <f>K125</f>
        <v>2017</v>
      </c>
      <c r="L165" s="78"/>
      <c r="M165" s="12" t="str">
        <f>M125</f>
        <v>2016</v>
      </c>
    </row>
    <row r="166" spans="1:15" s="262" customFormat="1" ht="15" x14ac:dyDescent="0.25">
      <c r="A166" s="461"/>
      <c r="B166"/>
      <c r="C166"/>
      <c r="D166"/>
      <c r="E166"/>
      <c r="F166"/>
      <c r="G166"/>
      <c r="H166"/>
      <c r="I166"/>
      <c r="J166"/>
      <c r="K166" s="84" t="s">
        <v>6</v>
      </c>
      <c r="L166" s="84"/>
      <c r="M166" s="84" t="s">
        <v>6</v>
      </c>
      <c r="O166" s="564"/>
    </row>
    <row r="167" spans="1:15" s="262" customFormat="1" ht="15" x14ac:dyDescent="0.25">
      <c r="A167" s="461"/>
      <c r="B167"/>
      <c r="C167"/>
      <c r="D167"/>
      <c r="E167"/>
      <c r="F167"/>
      <c r="G167"/>
      <c r="H167"/>
      <c r="I167"/>
      <c r="J167"/>
      <c r="K167"/>
      <c r="L167"/>
      <c r="M167"/>
      <c r="O167" s="564"/>
    </row>
    <row r="168" spans="1:15" s="262" customFormat="1" ht="15" x14ac:dyDescent="0.25">
      <c r="A168" s="461"/>
      <c r="B168" s="10" t="s">
        <v>65</v>
      </c>
      <c r="C168"/>
      <c r="D168"/>
      <c r="E168"/>
      <c r="F168"/>
      <c r="G168"/>
      <c r="H168"/>
      <c r="I168"/>
      <c r="J168" s="562"/>
      <c r="K168" s="419">
        <v>8508</v>
      </c>
      <c r="L168" s="420"/>
      <c r="M168" s="419">
        <v>7899</v>
      </c>
      <c r="O168" s="564"/>
    </row>
    <row r="169" spans="1:15" s="262" customFormat="1" ht="15" x14ac:dyDescent="0.25">
      <c r="A169" s="461"/>
      <c r="B169" t="s">
        <v>128</v>
      </c>
      <c r="C169"/>
      <c r="D169"/>
      <c r="E169"/>
      <c r="F169"/>
      <c r="G169"/>
      <c r="H169"/>
      <c r="I169"/>
      <c r="J169"/>
      <c r="K169" s="419">
        <f>60493-22513+1502</f>
        <v>39482</v>
      </c>
      <c r="L169" s="420"/>
      <c r="M169" s="419">
        <f>67862+6242-18293+7340-M177+2</f>
        <v>57683</v>
      </c>
      <c r="O169" s="564"/>
    </row>
    <row r="170" spans="1:15" s="262" customFormat="1" ht="15" x14ac:dyDescent="0.25">
      <c r="A170" s="461"/>
      <c r="B170" s="10" t="s">
        <v>13</v>
      </c>
      <c r="C170"/>
      <c r="D170"/>
      <c r="E170"/>
      <c r="F170"/>
      <c r="G170"/>
      <c r="H170"/>
      <c r="I170"/>
      <c r="J170" s="562"/>
      <c r="K170" s="419">
        <v>35846</v>
      </c>
      <c r="L170" s="420"/>
      <c r="M170" s="419">
        <v>39879</v>
      </c>
      <c r="O170" s="564"/>
    </row>
    <row r="171" spans="1:15" s="262" customFormat="1" ht="15" x14ac:dyDescent="0.25">
      <c r="A171" s="461"/>
      <c r="B171" s="10"/>
      <c r="C171"/>
      <c r="D171"/>
      <c r="E171"/>
      <c r="F171"/>
      <c r="G171"/>
      <c r="H171"/>
      <c r="I171"/>
      <c r="J171"/>
      <c r="K171"/>
      <c r="L171"/>
      <c r="M171" s="560"/>
      <c r="O171" s="564"/>
    </row>
    <row r="172" spans="1:15" s="262" customFormat="1" ht="15" x14ac:dyDescent="0.25">
      <c r="A172" s="461"/>
      <c r="B172" s="10" t="s">
        <v>297</v>
      </c>
      <c r="C172"/>
      <c r="D172"/>
      <c r="E172"/>
      <c r="F172"/>
      <c r="G172"/>
      <c r="H172"/>
      <c r="I172"/>
      <c r="J172"/>
      <c r="K172" s="14"/>
      <c r="L172" s="14"/>
      <c r="M172" s="558"/>
      <c r="O172" s="564"/>
    </row>
    <row r="173" spans="1:15" s="262" customFormat="1" ht="15" x14ac:dyDescent="0.25">
      <c r="A173" s="461"/>
      <c r="B173" s="22" t="s">
        <v>298</v>
      </c>
      <c r="C173"/>
      <c r="D173"/>
      <c r="E173"/>
      <c r="F173"/>
      <c r="G173"/>
      <c r="H173"/>
      <c r="I173"/>
      <c r="J173" s="562"/>
      <c r="K173" s="419">
        <v>1133</v>
      </c>
      <c r="L173" s="420"/>
      <c r="M173" s="419">
        <f>692+1333</f>
        <v>2025</v>
      </c>
      <c r="O173" s="564"/>
    </row>
    <row r="174" spans="1:15" s="262" customFormat="1" ht="15" x14ac:dyDescent="0.25">
      <c r="A174" s="461"/>
      <c r="B174" s="202" t="s">
        <v>630</v>
      </c>
      <c r="C174"/>
      <c r="D174"/>
      <c r="E174"/>
      <c r="F174"/>
      <c r="G174"/>
      <c r="H174"/>
      <c r="I174"/>
      <c r="J174" s="562"/>
      <c r="K174" s="419">
        <f>3076+1</f>
        <v>3077</v>
      </c>
      <c r="L174" s="420"/>
      <c r="M174" s="419">
        <v>3237</v>
      </c>
      <c r="O174" s="564"/>
    </row>
    <row r="175" spans="1:15" s="262" customFormat="1" ht="15" x14ac:dyDescent="0.25">
      <c r="A175" s="461"/>
      <c r="B175" s="202" t="s">
        <v>631</v>
      </c>
      <c r="C175"/>
      <c r="D175"/>
      <c r="E175"/>
      <c r="F175"/>
      <c r="G175"/>
      <c r="H175"/>
      <c r="I175"/>
      <c r="J175" s="562"/>
      <c r="K175" s="419">
        <v>208</v>
      </c>
      <c r="L175" s="420"/>
      <c r="M175" s="419">
        <v>208</v>
      </c>
      <c r="O175" s="564"/>
    </row>
    <row r="176" spans="1:15" s="262" customFormat="1" ht="15" x14ac:dyDescent="0.25">
      <c r="A176" s="461"/>
      <c r="B176" s="22" t="s">
        <v>299</v>
      </c>
      <c r="C176"/>
      <c r="D176"/>
      <c r="E176"/>
      <c r="F176"/>
      <c r="G176"/>
      <c r="H176"/>
      <c r="I176"/>
      <c r="J176"/>
      <c r="K176" s="112" t="s">
        <v>70</v>
      </c>
      <c r="L176" s="10"/>
      <c r="M176" s="112" t="s">
        <v>70</v>
      </c>
      <c r="O176" s="564"/>
    </row>
    <row r="177" spans="1:15" s="262" customFormat="1" ht="15" x14ac:dyDescent="0.25">
      <c r="A177" s="461"/>
      <c r="B177" t="s">
        <v>313</v>
      </c>
      <c r="C177"/>
      <c r="D177"/>
      <c r="E177"/>
      <c r="F177"/>
      <c r="G177"/>
      <c r="H177"/>
      <c r="I177"/>
      <c r="J177"/>
      <c r="K177" s="10">
        <f>SUM(K173:K176)</f>
        <v>4418</v>
      </c>
      <c r="L177" s="10"/>
      <c r="M177" s="10">
        <f>SUM(M173:M176)</f>
        <v>5470</v>
      </c>
      <c r="O177" s="564"/>
    </row>
    <row r="178" spans="1:15" s="262" customFormat="1" ht="15" x14ac:dyDescent="0.25">
      <c r="A178" s="461"/>
      <c r="B178" s="10"/>
      <c r="C178"/>
      <c r="D178"/>
      <c r="E178"/>
      <c r="F178"/>
      <c r="G178"/>
      <c r="H178"/>
      <c r="I178"/>
      <c r="J178"/>
      <c r="K178"/>
      <c r="L178"/>
      <c r="M178"/>
      <c r="O178" s="564"/>
    </row>
    <row r="179" spans="1:15" s="262" customFormat="1" ht="15" x14ac:dyDescent="0.25">
      <c r="A179" s="461"/>
      <c r="B179" s="10" t="s">
        <v>66</v>
      </c>
      <c r="C179"/>
      <c r="D179"/>
      <c r="E179"/>
      <c r="F179"/>
      <c r="G179"/>
      <c r="H179"/>
      <c r="I179"/>
      <c r="J179" s="562"/>
      <c r="K179" s="419">
        <v>56627</v>
      </c>
      <c r="L179" s="420"/>
      <c r="M179" s="419">
        <v>56185</v>
      </c>
      <c r="O179" s="564"/>
    </row>
    <row r="180" spans="1:15" s="262" customFormat="1" ht="15" x14ac:dyDescent="0.25">
      <c r="A180" s="461"/>
      <c r="B180" s="10" t="s">
        <v>129</v>
      </c>
      <c r="C180"/>
      <c r="D180"/>
      <c r="E180"/>
      <c r="F180"/>
      <c r="G180"/>
      <c r="H180"/>
      <c r="I180"/>
      <c r="J180"/>
      <c r="K180" s="111" t="s">
        <v>70</v>
      </c>
      <c r="L180" s="10"/>
      <c r="M180" s="111" t="s">
        <v>70</v>
      </c>
      <c r="O180" s="564"/>
    </row>
    <row r="181" spans="1:15" s="262" customFormat="1" ht="15" x14ac:dyDescent="0.25">
      <c r="A181" s="461"/>
      <c r="B181" s="10"/>
      <c r="C181"/>
      <c r="D181"/>
      <c r="E181"/>
      <c r="F181"/>
      <c r="G181"/>
      <c r="H181"/>
      <c r="I181"/>
      <c r="J181"/>
      <c r="K181"/>
      <c r="L181" s="10"/>
      <c r="M181" s="62"/>
      <c r="O181" s="564"/>
    </row>
    <row r="182" spans="1:15" s="262" customFormat="1" ht="15.75" thickBot="1" x14ac:dyDescent="0.3">
      <c r="A182" s="461"/>
      <c r="B182" s="10" t="s">
        <v>267</v>
      </c>
      <c r="C182"/>
      <c r="D182"/>
      <c r="E182"/>
      <c r="F182"/>
      <c r="G182"/>
      <c r="H182"/>
      <c r="I182"/>
      <c r="J182"/>
      <c r="K182" s="26">
        <f>SUM(K168:K170)+K177+SUM(K179:K180)</f>
        <v>144881</v>
      </c>
      <c r="L182" s="10"/>
      <c r="M182" s="26">
        <f>SUM(M168:M170)+M177+SUM(M179:M180)</f>
        <v>167116</v>
      </c>
      <c r="O182" s="564"/>
    </row>
    <row r="183" spans="1:15" s="262" customFormat="1" ht="13.5" thickTop="1" x14ac:dyDescent="0.2">
      <c r="A183" s="453"/>
      <c r="B183"/>
      <c r="C183"/>
      <c r="D183"/>
      <c r="E183"/>
      <c r="F183"/>
      <c r="G183"/>
      <c r="H183"/>
      <c r="I183"/>
      <c r="J183"/>
      <c r="K183"/>
      <c r="L183"/>
      <c r="M183"/>
    </row>
    <row r="184" spans="1:15" s="262" customFormat="1" x14ac:dyDescent="0.2">
      <c r="A184" s="453"/>
      <c r="B184" s="129" t="s">
        <v>132</v>
      </c>
      <c r="C184" s="130"/>
      <c r="D184" s="130"/>
      <c r="E184" s="130"/>
      <c r="F184" s="130"/>
      <c r="G184" s="130"/>
      <c r="H184" s="130"/>
      <c r="I184" s="130"/>
      <c r="J184" s="130"/>
      <c r="K184" s="146"/>
      <c r="L184" s="147"/>
      <c r="M184" s="148"/>
    </row>
    <row r="185" spans="1:15" s="313" customFormat="1" x14ac:dyDescent="0.2">
      <c r="A185" s="453"/>
      <c r="B185" s="579"/>
      <c r="C185" s="580"/>
      <c r="D185" s="580"/>
      <c r="E185" s="580"/>
      <c r="F185" s="580"/>
      <c r="G185" s="580"/>
      <c r="H185" s="580"/>
      <c r="I185" s="580"/>
      <c r="J185" s="580"/>
      <c r="K185" s="580"/>
      <c r="L185" s="580"/>
      <c r="M185" s="581"/>
    </row>
    <row r="186" spans="1:15" s="262" customFormat="1" x14ac:dyDescent="0.2">
      <c r="A186" s="453"/>
      <c r="B186" s="579"/>
      <c r="C186" s="580"/>
      <c r="D186" s="580"/>
      <c r="E186" s="580"/>
      <c r="F186" s="580"/>
      <c r="G186" s="580"/>
      <c r="H186" s="580"/>
      <c r="I186" s="580"/>
      <c r="J186" s="580"/>
      <c r="K186" s="580"/>
      <c r="L186" s="580"/>
      <c r="M186" s="581"/>
    </row>
    <row r="187" spans="1:15" s="262" customFormat="1" x14ac:dyDescent="0.2">
      <c r="A187" s="453"/>
      <c r="B187" s="582"/>
      <c r="C187" s="583"/>
      <c r="D187" s="583"/>
      <c r="E187" s="583"/>
      <c r="F187" s="583"/>
      <c r="G187" s="583"/>
      <c r="H187" s="583"/>
      <c r="I187" s="583"/>
      <c r="J187" s="583"/>
      <c r="K187" s="583"/>
      <c r="L187" s="583"/>
      <c r="M187" s="584"/>
    </row>
    <row r="188" spans="1:15" x14ac:dyDescent="0.2">
      <c r="B188" s="1"/>
      <c r="C188" s="262"/>
      <c r="D188" s="262"/>
      <c r="E188" s="262"/>
      <c r="F188" s="262"/>
      <c r="G188" s="262"/>
      <c r="H188" s="260"/>
      <c r="I188" s="260"/>
      <c r="J188" s="260"/>
      <c r="K188" s="260"/>
      <c r="L188" s="260"/>
      <c r="M188" s="260"/>
    </row>
    <row r="190" spans="1:15" x14ac:dyDescent="0.2">
      <c r="B190" s="9" t="s">
        <v>532</v>
      </c>
      <c r="C190" s="35"/>
    </row>
    <row r="191" spans="1:15" x14ac:dyDescent="0.2">
      <c r="B191" s="9"/>
    </row>
    <row r="192" spans="1:15" x14ac:dyDescent="0.2">
      <c r="B192" s="18" t="s">
        <v>119</v>
      </c>
      <c r="K192" s="12" t="str">
        <f>K165</f>
        <v>2017</v>
      </c>
      <c r="L192" s="78"/>
      <c r="M192" s="12" t="str">
        <f>M165</f>
        <v>2016</v>
      </c>
    </row>
    <row r="193" spans="1:15" ht="13.5" customHeight="1" x14ac:dyDescent="0.25">
      <c r="K193" s="84" t="s">
        <v>6</v>
      </c>
      <c r="L193" s="84"/>
      <c r="M193" s="84" t="s">
        <v>6</v>
      </c>
      <c r="O193" s="564"/>
    </row>
    <row r="194" spans="1:15" ht="15" x14ac:dyDescent="0.25">
      <c r="I194" s="10"/>
      <c r="J194" s="10"/>
      <c r="K194" s="420"/>
      <c r="L194" s="420"/>
      <c r="M194" s="420"/>
      <c r="O194" s="564"/>
    </row>
    <row r="195" spans="1:15" ht="15" x14ac:dyDescent="0.25">
      <c r="B195" t="s">
        <v>68</v>
      </c>
      <c r="I195" s="10"/>
      <c r="J195" s="10"/>
      <c r="K195" s="419">
        <v>32</v>
      </c>
      <c r="L195" s="420"/>
      <c r="M195" s="419">
        <v>180</v>
      </c>
      <c r="O195" s="564"/>
    </row>
    <row r="196" spans="1:15" s="335" customFormat="1" ht="15" x14ac:dyDescent="0.25">
      <c r="A196" s="453"/>
      <c r="B196" s="334" t="s">
        <v>495</v>
      </c>
      <c r="I196" s="10"/>
      <c r="J196" s="10"/>
      <c r="K196" s="419" t="s">
        <v>70</v>
      </c>
      <c r="L196" s="420"/>
      <c r="M196" s="419" t="s">
        <v>70</v>
      </c>
      <c r="O196" s="564"/>
    </row>
    <row r="197" spans="1:15" s="283" customFormat="1" ht="15" x14ac:dyDescent="0.25">
      <c r="A197" s="453"/>
      <c r="B197" s="280" t="s">
        <v>420</v>
      </c>
      <c r="I197" s="10"/>
      <c r="J197" s="10"/>
      <c r="K197" s="419" t="s">
        <v>70</v>
      </c>
      <c r="L197" s="420"/>
      <c r="M197" s="419" t="s">
        <v>70</v>
      </c>
      <c r="O197" s="564"/>
    </row>
    <row r="198" spans="1:15" ht="15" x14ac:dyDescent="0.25">
      <c r="B198" t="s">
        <v>130</v>
      </c>
      <c r="I198" s="10"/>
      <c r="J198" s="10"/>
      <c r="K198" s="419" t="s">
        <v>70</v>
      </c>
      <c r="L198" s="420"/>
      <c r="M198" s="419" t="s">
        <v>70</v>
      </c>
      <c r="O198" s="564"/>
    </row>
    <row r="199" spans="1:15" ht="15" x14ac:dyDescent="0.25">
      <c r="B199" t="s">
        <v>268</v>
      </c>
      <c r="I199" s="10"/>
      <c r="J199" s="10"/>
      <c r="K199" s="419" t="s">
        <v>70</v>
      </c>
      <c r="L199" s="420"/>
      <c r="M199" s="419" t="s">
        <v>70</v>
      </c>
      <c r="O199" s="564"/>
    </row>
    <row r="200" spans="1:15" s="272" customFormat="1" ht="15" x14ac:dyDescent="0.25">
      <c r="A200" s="453"/>
      <c r="B200" s="271" t="s">
        <v>409</v>
      </c>
      <c r="I200" s="10"/>
      <c r="J200" s="10"/>
      <c r="K200" s="419" t="s">
        <v>70</v>
      </c>
      <c r="L200" s="420"/>
      <c r="M200" s="419" t="s">
        <v>595</v>
      </c>
      <c r="O200" s="564"/>
    </row>
    <row r="201" spans="1:15" s="272" customFormat="1" ht="15" x14ac:dyDescent="0.25">
      <c r="A201" s="453"/>
      <c r="B201" s="271" t="s">
        <v>410</v>
      </c>
      <c r="I201" s="10"/>
      <c r="J201" s="10"/>
      <c r="K201" s="419" t="s">
        <v>70</v>
      </c>
      <c r="L201" s="420"/>
      <c r="M201" s="419" t="s">
        <v>70</v>
      </c>
      <c r="O201" s="564"/>
    </row>
    <row r="202" spans="1:15" ht="15" x14ac:dyDescent="0.25">
      <c r="B202" t="s">
        <v>131</v>
      </c>
      <c r="I202" s="10"/>
      <c r="J202" s="10"/>
      <c r="K202" s="440" t="s">
        <v>70</v>
      </c>
      <c r="L202" s="420"/>
      <c r="M202" s="440" t="s">
        <v>70</v>
      </c>
      <c r="O202" s="564"/>
    </row>
    <row r="203" spans="1:15" ht="15" x14ac:dyDescent="0.25">
      <c r="B203" t="s">
        <v>310</v>
      </c>
      <c r="I203" s="10"/>
      <c r="J203" s="10"/>
      <c r="K203" s="419">
        <f>SUM(K195:K202)</f>
        <v>32</v>
      </c>
      <c r="L203" s="420"/>
      <c r="M203" s="419">
        <f>SUM(M195:M202)</f>
        <v>180</v>
      </c>
      <c r="O203" s="564"/>
    </row>
    <row r="204" spans="1:15" ht="15" x14ac:dyDescent="0.25">
      <c r="I204" s="10"/>
      <c r="J204" s="10"/>
      <c r="K204" s="420"/>
      <c r="L204" s="420"/>
      <c r="M204" s="420"/>
      <c r="O204" s="564"/>
    </row>
    <row r="205" spans="1:15" ht="15" x14ac:dyDescent="0.25">
      <c r="B205" t="s">
        <v>78</v>
      </c>
      <c r="I205" s="10"/>
      <c r="J205" s="10"/>
      <c r="K205" s="419" t="s">
        <v>70</v>
      </c>
      <c r="L205" s="420"/>
      <c r="M205" s="419" t="s">
        <v>70</v>
      </c>
      <c r="O205" s="564"/>
    </row>
    <row r="206" spans="1:15" s="335" customFormat="1" ht="15" x14ac:dyDescent="0.25">
      <c r="A206" s="453"/>
      <c r="B206" s="334" t="s">
        <v>496</v>
      </c>
      <c r="I206" s="10"/>
      <c r="J206" s="10"/>
      <c r="K206" s="419" t="s">
        <v>70</v>
      </c>
      <c r="L206" s="420"/>
      <c r="M206" s="419" t="s">
        <v>70</v>
      </c>
      <c r="O206" s="564"/>
    </row>
    <row r="207" spans="1:15" ht="15" x14ac:dyDescent="0.25">
      <c r="B207" t="s">
        <v>130</v>
      </c>
      <c r="I207" s="10"/>
      <c r="J207" s="10"/>
      <c r="K207" s="419" t="s">
        <v>70</v>
      </c>
      <c r="L207" s="420"/>
      <c r="M207" s="419" t="s">
        <v>70</v>
      </c>
      <c r="O207" s="564"/>
    </row>
    <row r="208" spans="1:15" ht="15" x14ac:dyDescent="0.25">
      <c r="B208" t="s">
        <v>268</v>
      </c>
      <c r="I208" s="10"/>
      <c r="J208" s="10"/>
      <c r="K208" s="419" t="s">
        <v>70</v>
      </c>
      <c r="L208" s="420"/>
      <c r="M208" s="419" t="s">
        <v>70</v>
      </c>
      <c r="O208" s="564"/>
    </row>
    <row r="209" spans="1:15" ht="15" x14ac:dyDescent="0.25">
      <c r="B209" t="s">
        <v>233</v>
      </c>
      <c r="I209" s="10"/>
      <c r="J209" s="10"/>
      <c r="K209" s="440" t="s">
        <v>70</v>
      </c>
      <c r="L209" s="420"/>
      <c r="M209" s="440" t="s">
        <v>70</v>
      </c>
      <c r="O209" s="564"/>
    </row>
    <row r="210" spans="1:15" ht="15" x14ac:dyDescent="0.25">
      <c r="B210" t="s">
        <v>311</v>
      </c>
      <c r="I210" s="10"/>
      <c r="J210" s="10"/>
      <c r="K210" s="419">
        <f>SUM(K205:K209)</f>
        <v>0</v>
      </c>
      <c r="L210" s="420"/>
      <c r="M210" s="419">
        <f>SUM(M205:M209)</f>
        <v>0</v>
      </c>
      <c r="O210" s="564"/>
    </row>
    <row r="211" spans="1:15" ht="15" x14ac:dyDescent="0.25">
      <c r="I211" s="10"/>
      <c r="J211" s="10"/>
      <c r="K211" s="420"/>
      <c r="L211" s="420"/>
      <c r="M211" s="439"/>
      <c r="O211" s="564"/>
    </row>
    <row r="212" spans="1:15" ht="15.75" thickBot="1" x14ac:dyDescent="0.3">
      <c r="B212" t="s">
        <v>69</v>
      </c>
      <c r="I212" s="10"/>
      <c r="J212" s="10"/>
      <c r="K212" s="466">
        <f>K203+K210</f>
        <v>32</v>
      </c>
      <c r="L212" s="420"/>
      <c r="M212" s="466">
        <f>M203+M210</f>
        <v>180</v>
      </c>
      <c r="O212" s="564"/>
    </row>
    <row r="213" spans="1:15" ht="13.5" thickTop="1" x14ac:dyDescent="0.2">
      <c r="I213" s="10"/>
      <c r="J213" s="10"/>
      <c r="K213" s="20"/>
      <c r="L213" s="10"/>
      <c r="M213" s="20"/>
    </row>
    <row r="214" spans="1:15" x14ac:dyDescent="0.2">
      <c r="B214" s="129" t="s">
        <v>132</v>
      </c>
      <c r="C214" s="130"/>
      <c r="D214" s="130"/>
      <c r="E214" s="130"/>
      <c r="F214" s="130"/>
      <c r="G214" s="130"/>
      <c r="H214" s="130"/>
      <c r="I214" s="130"/>
      <c r="J214" s="130"/>
      <c r="K214" s="146"/>
      <c r="L214" s="147"/>
      <c r="M214" s="148"/>
    </row>
    <row r="215" spans="1:15" s="335" customFormat="1" x14ac:dyDescent="0.2">
      <c r="A215" s="453"/>
      <c r="B215" s="579"/>
      <c r="C215" s="580"/>
      <c r="D215" s="580"/>
      <c r="E215" s="580"/>
      <c r="F215" s="580"/>
      <c r="G215" s="580"/>
      <c r="H215" s="580"/>
      <c r="I215" s="580"/>
      <c r="J215" s="580"/>
      <c r="K215" s="580"/>
      <c r="L215" s="580"/>
      <c r="M215" s="581"/>
    </row>
    <row r="216" spans="1:15" x14ac:dyDescent="0.2">
      <c r="B216" s="579"/>
      <c r="C216" s="580"/>
      <c r="D216" s="580"/>
      <c r="E216" s="580"/>
      <c r="F216" s="580"/>
      <c r="G216" s="580"/>
      <c r="H216" s="580"/>
      <c r="I216" s="580"/>
      <c r="J216" s="580"/>
      <c r="K216" s="580"/>
      <c r="L216" s="580"/>
      <c r="M216" s="581"/>
    </row>
    <row r="217" spans="1:15" x14ac:dyDescent="0.2">
      <c r="B217" s="582"/>
      <c r="C217" s="583"/>
      <c r="D217" s="583"/>
      <c r="E217" s="583"/>
      <c r="F217" s="583"/>
      <c r="G217" s="583"/>
      <c r="H217" s="583"/>
      <c r="I217" s="583"/>
      <c r="J217" s="583"/>
      <c r="K217" s="583"/>
      <c r="L217" s="583"/>
      <c r="M217" s="584"/>
    </row>
    <row r="218" spans="1:15" s="313" customFormat="1" x14ac:dyDescent="0.2">
      <c r="A218" s="453"/>
      <c r="B218" s="312"/>
      <c r="C218" s="312"/>
      <c r="D218" s="312"/>
      <c r="E218" s="312"/>
      <c r="F218" s="312"/>
      <c r="G218" s="312"/>
      <c r="H218" s="312"/>
      <c r="I218" s="312"/>
      <c r="J218" s="312"/>
      <c r="K218" s="312"/>
      <c r="L218" s="312"/>
      <c r="M218" s="312"/>
    </row>
    <row r="219" spans="1:15" s="313" customFormat="1" x14ac:dyDescent="0.2">
      <c r="A219" s="453"/>
      <c r="B219" s="312"/>
      <c r="C219" s="312"/>
      <c r="D219" s="312"/>
      <c r="E219" s="312"/>
      <c r="F219" s="312"/>
      <c r="G219" s="312"/>
      <c r="H219" s="312"/>
      <c r="I219" s="312"/>
      <c r="J219" s="312"/>
      <c r="K219" s="312"/>
      <c r="L219" s="312"/>
      <c r="M219" s="312"/>
    </row>
    <row r="220" spans="1:15" s="313" customFormat="1" x14ac:dyDescent="0.2">
      <c r="A220" s="453"/>
    </row>
    <row r="221" spans="1:15" s="313" customFormat="1" x14ac:dyDescent="0.2">
      <c r="A221" s="453"/>
    </row>
    <row r="222" spans="1:15" s="313" customFormat="1" x14ac:dyDescent="0.2">
      <c r="A222" s="453"/>
    </row>
    <row r="223" spans="1:15" s="313" customFormat="1" x14ac:dyDescent="0.2">
      <c r="A223" s="453"/>
    </row>
    <row r="224" spans="1:15" s="313" customFormat="1" x14ac:dyDescent="0.2">
      <c r="A224" s="453"/>
    </row>
    <row r="225" spans="1:13" s="313" customFormat="1" x14ac:dyDescent="0.2">
      <c r="A225" s="453"/>
      <c r="B225" s="312"/>
      <c r="C225" s="312"/>
      <c r="D225" s="312"/>
      <c r="E225" s="312"/>
      <c r="F225" s="312"/>
      <c r="G225" s="312"/>
      <c r="H225" s="312"/>
      <c r="I225" s="312"/>
      <c r="J225" s="312"/>
      <c r="K225" s="312"/>
      <c r="L225" s="312"/>
      <c r="M225" s="312"/>
    </row>
    <row r="226" spans="1:13" x14ac:dyDescent="0.2">
      <c r="B226" s="14"/>
      <c r="C226" s="14"/>
      <c r="D226" s="14"/>
      <c r="E226" s="14"/>
      <c r="F226" s="27" t="s">
        <v>18</v>
      </c>
      <c r="G226" s="478">
        <f>G155+1</f>
        <v>17</v>
      </c>
      <c r="H226" s="14"/>
      <c r="I226" s="14"/>
      <c r="J226" s="14"/>
      <c r="K226" s="14"/>
      <c r="L226" s="14"/>
      <c r="M226" s="14"/>
    </row>
    <row r="227" spans="1:13" x14ac:dyDescent="0.2">
      <c r="B227" s="1" t="str">
        <f>B1</f>
        <v>Stichting Windroos Foundation</v>
      </c>
    </row>
    <row r="228" spans="1:13" x14ac:dyDescent="0.2">
      <c r="B228" s="30"/>
      <c r="C228" s="31"/>
      <c r="D228" s="31"/>
      <c r="E228" s="31"/>
      <c r="F228" s="31"/>
      <c r="G228" s="31"/>
      <c r="H228" s="31"/>
      <c r="I228" s="31"/>
      <c r="J228" s="31"/>
      <c r="K228" s="31"/>
      <c r="L228" s="31"/>
      <c r="M228" s="31"/>
    </row>
    <row r="229" spans="1:13" x14ac:dyDescent="0.2">
      <c r="B229" s="29"/>
      <c r="C229" s="15"/>
      <c r="D229" s="15"/>
      <c r="E229" s="15"/>
      <c r="F229" s="15"/>
      <c r="G229" s="15"/>
      <c r="H229" s="15"/>
      <c r="I229" s="15"/>
      <c r="J229" s="15"/>
      <c r="K229" s="15"/>
      <c r="L229" s="15"/>
      <c r="M229" s="15"/>
    </row>
    <row r="230" spans="1:13" x14ac:dyDescent="0.2">
      <c r="B230" s="14"/>
      <c r="C230" s="14"/>
      <c r="D230" s="14"/>
      <c r="E230" s="14"/>
      <c r="F230" s="14"/>
      <c r="G230" s="14"/>
      <c r="H230" s="14"/>
      <c r="I230" s="14"/>
      <c r="J230" s="14"/>
      <c r="K230" s="14"/>
      <c r="L230" s="14"/>
      <c r="M230" s="14"/>
    </row>
    <row r="231" spans="1:13" s="262" customFormat="1" x14ac:dyDescent="0.2">
      <c r="A231" s="453"/>
      <c r="B231" s="1" t="str">
        <f>B5</f>
        <v>5.1.10 TOELICHTING OP DE RESULTATENREKENING</v>
      </c>
      <c r="C231"/>
      <c r="D231"/>
      <c r="E231"/>
      <c r="F231"/>
      <c r="G231"/>
      <c r="H231"/>
      <c r="I231"/>
      <c r="J231"/>
      <c r="K231"/>
      <c r="L231"/>
      <c r="M231"/>
    </row>
    <row r="232" spans="1:13" s="335" customFormat="1" x14ac:dyDescent="0.2">
      <c r="A232" s="453"/>
      <c r="B232" s="1"/>
    </row>
    <row r="233" spans="1:13" s="335" customFormat="1" x14ac:dyDescent="0.2">
      <c r="A233" s="453"/>
      <c r="B233" s="1"/>
    </row>
    <row r="234" spans="1:13" s="335" customFormat="1" x14ac:dyDescent="0.2">
      <c r="A234" s="453"/>
      <c r="B234" s="9" t="s">
        <v>533</v>
      </c>
      <c r="C234" s="18"/>
      <c r="D234"/>
      <c r="E234"/>
      <c r="F234"/>
      <c r="G234"/>
      <c r="H234"/>
      <c r="I234"/>
      <c r="J234"/>
      <c r="K234"/>
      <c r="L234"/>
      <c r="M234"/>
    </row>
    <row r="235" spans="1:13" s="335" customFormat="1" x14ac:dyDescent="0.2">
      <c r="A235" s="453"/>
      <c r="B235" s="9"/>
      <c r="C235"/>
      <c r="D235"/>
      <c r="E235"/>
      <c r="F235"/>
      <c r="G235"/>
      <c r="H235"/>
      <c r="I235"/>
      <c r="J235"/>
      <c r="K235"/>
      <c r="L235"/>
      <c r="M235"/>
    </row>
    <row r="236" spans="1:13" s="335" customFormat="1" x14ac:dyDescent="0.2">
      <c r="A236" s="453"/>
      <c r="B236" s="18" t="s">
        <v>119</v>
      </c>
      <c r="C236"/>
      <c r="D236"/>
      <c r="E236"/>
      <c r="F236"/>
      <c r="G236"/>
      <c r="H236"/>
      <c r="I236"/>
      <c r="J236"/>
      <c r="K236" s="12" t="str">
        <f>K192</f>
        <v>2017</v>
      </c>
      <c r="L236" s="78"/>
      <c r="M236" s="12" t="str">
        <f>M192</f>
        <v>2016</v>
      </c>
    </row>
    <row r="237" spans="1:13" s="335" customFormat="1" x14ac:dyDescent="0.2">
      <c r="A237" s="453"/>
      <c r="B237"/>
      <c r="C237"/>
      <c r="D237"/>
      <c r="E237"/>
      <c r="F237"/>
      <c r="G237"/>
      <c r="H237"/>
      <c r="I237"/>
      <c r="J237"/>
      <c r="K237" s="84" t="s">
        <v>6</v>
      </c>
      <c r="L237" s="84"/>
      <c r="M237" s="84" t="s">
        <v>6</v>
      </c>
    </row>
    <row r="238" spans="1:13" s="335" customFormat="1" x14ac:dyDescent="0.2">
      <c r="A238" s="453"/>
      <c r="B238"/>
      <c r="C238"/>
      <c r="D238"/>
      <c r="E238"/>
      <c r="F238"/>
      <c r="G238"/>
      <c r="H238"/>
      <c r="I238" s="10"/>
      <c r="J238" s="10"/>
      <c r="K238"/>
      <c r="L238"/>
      <c r="M238"/>
    </row>
    <row r="239" spans="1:13" s="335" customFormat="1" x14ac:dyDescent="0.2">
      <c r="A239" s="453"/>
      <c r="B239" t="s">
        <v>246</v>
      </c>
      <c r="C239"/>
      <c r="D239"/>
      <c r="E239"/>
      <c r="F239"/>
      <c r="G239"/>
      <c r="H239"/>
      <c r="I239" s="10"/>
      <c r="J239" s="10"/>
      <c r="K239" s="419">
        <v>0</v>
      </c>
      <c r="L239" s="420"/>
      <c r="M239" s="419">
        <v>0</v>
      </c>
    </row>
    <row r="240" spans="1:13" s="335" customFormat="1" x14ac:dyDescent="0.2">
      <c r="A240" s="453"/>
      <c r="B240" t="s">
        <v>247</v>
      </c>
      <c r="C240"/>
      <c r="D240"/>
      <c r="E240"/>
      <c r="F240"/>
      <c r="G240"/>
      <c r="H240"/>
      <c r="I240" s="10"/>
      <c r="J240" s="10"/>
      <c r="K240" s="419">
        <v>0</v>
      </c>
      <c r="L240" s="420"/>
      <c r="M240" s="419">
        <v>0</v>
      </c>
    </row>
    <row r="241" spans="1:13" s="335" customFormat="1" x14ac:dyDescent="0.2">
      <c r="A241" s="453"/>
      <c r="B241"/>
      <c r="C241"/>
      <c r="D241"/>
      <c r="E241"/>
      <c r="F241"/>
      <c r="G241"/>
      <c r="H241"/>
      <c r="I241" s="10"/>
      <c r="J241" s="10"/>
      <c r="K241"/>
      <c r="L241" s="10"/>
      <c r="M241" s="62"/>
    </row>
    <row r="242" spans="1:13" s="335" customFormat="1" ht="13.5" thickBot="1" x14ac:dyDescent="0.25">
      <c r="A242" s="453"/>
      <c r="B242" t="s">
        <v>248</v>
      </c>
      <c r="C242"/>
      <c r="D242"/>
      <c r="E242"/>
      <c r="F242"/>
      <c r="G242"/>
      <c r="H242"/>
      <c r="I242" s="10"/>
      <c r="J242" s="10"/>
      <c r="K242" s="26">
        <f>SUM(K239:K240)</f>
        <v>0</v>
      </c>
      <c r="L242" s="10"/>
      <c r="M242" s="26">
        <f>SUM(M239:M240)</f>
        <v>0</v>
      </c>
    </row>
    <row r="243" spans="1:13" s="335" customFormat="1" ht="13.5" thickTop="1" x14ac:dyDescent="0.2">
      <c r="A243" s="453"/>
      <c r="B243"/>
      <c r="C243"/>
      <c r="D243"/>
      <c r="E243"/>
      <c r="F243"/>
      <c r="G243"/>
      <c r="H243"/>
      <c r="I243" s="10"/>
      <c r="J243" s="10"/>
      <c r="K243" s="10"/>
      <c r="L243" s="10"/>
      <c r="M243" s="10"/>
    </row>
    <row r="244" spans="1:13" s="335" customFormat="1" x14ac:dyDescent="0.2">
      <c r="A244" s="453"/>
      <c r="B244" s="129" t="s">
        <v>132</v>
      </c>
      <c r="C244" s="130"/>
      <c r="D244" s="130"/>
      <c r="E244" s="130"/>
      <c r="F244" s="130"/>
      <c r="G244" s="130"/>
      <c r="H244" s="130"/>
      <c r="I244" s="130"/>
      <c r="J244" s="130"/>
      <c r="K244" s="146"/>
      <c r="L244" s="147"/>
      <c r="M244" s="148"/>
    </row>
    <row r="245" spans="1:13" s="335" customFormat="1" x14ac:dyDescent="0.2">
      <c r="A245" s="453"/>
      <c r="B245" s="579"/>
      <c r="C245" s="580"/>
      <c r="D245" s="580"/>
      <c r="E245" s="580"/>
      <c r="F245" s="580"/>
      <c r="G245" s="580"/>
      <c r="H245" s="580"/>
      <c r="I245" s="580"/>
      <c r="J245" s="580"/>
      <c r="K245" s="580"/>
      <c r="L245" s="580"/>
      <c r="M245" s="581"/>
    </row>
    <row r="246" spans="1:13" s="335" customFormat="1" x14ac:dyDescent="0.2">
      <c r="A246" s="453"/>
      <c r="B246" s="579"/>
      <c r="C246" s="580"/>
      <c r="D246" s="580"/>
      <c r="E246" s="580"/>
      <c r="F246" s="580"/>
      <c r="G246" s="580"/>
      <c r="H246" s="580"/>
      <c r="I246" s="580"/>
      <c r="J246" s="580"/>
      <c r="K246" s="580"/>
      <c r="L246" s="580"/>
      <c r="M246" s="581"/>
    </row>
    <row r="247" spans="1:13" s="335" customFormat="1" x14ac:dyDescent="0.2">
      <c r="A247" s="453"/>
      <c r="B247" s="582"/>
      <c r="C247" s="583"/>
      <c r="D247" s="583"/>
      <c r="E247" s="583"/>
      <c r="F247" s="583"/>
      <c r="G247" s="583"/>
      <c r="H247" s="583"/>
      <c r="I247" s="583"/>
      <c r="J247" s="583"/>
      <c r="K247" s="583"/>
      <c r="L247" s="583"/>
      <c r="M247" s="584"/>
    </row>
    <row r="248" spans="1:13" s="313" customFormat="1" x14ac:dyDescent="0.2">
      <c r="A248" s="453"/>
      <c r="B248" s="1"/>
    </row>
    <row r="249" spans="1:13" ht="15" x14ac:dyDescent="0.25">
      <c r="A249" s="461"/>
      <c r="B249" s="14"/>
      <c r="C249" s="14"/>
      <c r="D249" s="14"/>
      <c r="E249" s="14"/>
      <c r="F249" s="14"/>
      <c r="G249" s="14"/>
      <c r="H249" s="14"/>
      <c r="I249" s="14"/>
      <c r="J249" s="14"/>
      <c r="K249" s="14"/>
      <c r="L249" s="14"/>
      <c r="M249" s="14"/>
    </row>
    <row r="250" spans="1:13" ht="15" x14ac:dyDescent="0.25">
      <c r="A250" s="461"/>
      <c r="B250" s="9" t="s">
        <v>671</v>
      </c>
      <c r="I250" s="50"/>
      <c r="J250" s="50"/>
      <c r="K250" s="10"/>
      <c r="L250" s="10"/>
      <c r="M250" s="10"/>
    </row>
    <row r="251" spans="1:13" s="283" customFormat="1" ht="15" x14ac:dyDescent="0.25">
      <c r="A251" s="461"/>
      <c r="B251" s="9"/>
      <c r="I251" s="50"/>
      <c r="J251" s="50"/>
      <c r="K251" s="10"/>
      <c r="L251" s="10"/>
      <c r="M251" s="10"/>
    </row>
    <row r="252" spans="1:13" s="389" customFormat="1" ht="15" hidden="1" x14ac:dyDescent="0.25">
      <c r="A252" s="461"/>
      <c r="B252" s="392" t="s">
        <v>574</v>
      </c>
      <c r="I252" s="50"/>
      <c r="J252" s="50"/>
      <c r="K252" s="10"/>
      <c r="L252" s="10"/>
      <c r="M252" s="10"/>
    </row>
    <row r="253" spans="1:13" s="389" customFormat="1" ht="15" hidden="1" x14ac:dyDescent="0.25">
      <c r="A253" s="461"/>
      <c r="B253" s="392" t="s">
        <v>575</v>
      </c>
      <c r="I253" s="50"/>
      <c r="J253" s="50"/>
      <c r="K253" s="10"/>
      <c r="L253" s="10"/>
      <c r="M253" s="10"/>
    </row>
    <row r="254" spans="1:13" ht="15" hidden="1" x14ac:dyDescent="0.25">
      <c r="A254" s="461"/>
      <c r="B254" s="14"/>
      <c r="C254" s="14"/>
      <c r="D254" s="14"/>
      <c r="E254" s="14"/>
      <c r="F254" s="14"/>
      <c r="G254" s="14"/>
      <c r="H254" s="14"/>
      <c r="I254" s="14"/>
      <c r="L254" s="10"/>
      <c r="M254" s="10"/>
    </row>
    <row r="255" spans="1:13" ht="26.25" customHeight="1" x14ac:dyDescent="0.25">
      <c r="A255" s="461"/>
      <c r="B255" s="642" t="s">
        <v>75</v>
      </c>
      <c r="C255" s="586"/>
      <c r="D255" s="586"/>
      <c r="E255" s="586"/>
      <c r="F255" s="586"/>
      <c r="G255" s="643" t="s">
        <v>620</v>
      </c>
      <c r="H255" s="643"/>
      <c r="I255" s="643"/>
      <c r="J255" s="643"/>
      <c r="K255" s="643"/>
      <c r="L255" s="643"/>
      <c r="M255" s="643"/>
    </row>
    <row r="256" spans="1:13" s="35" customFormat="1" ht="12.75" customHeight="1" x14ac:dyDescent="0.25">
      <c r="A256" s="474"/>
      <c r="B256" s="642" t="s">
        <v>208</v>
      </c>
      <c r="C256" s="586"/>
      <c r="D256" s="586"/>
      <c r="E256" s="586"/>
      <c r="F256" s="586"/>
      <c r="G256" s="643" t="s">
        <v>621</v>
      </c>
      <c r="H256" s="643"/>
      <c r="I256" s="643"/>
      <c r="J256" s="643"/>
      <c r="K256" s="643"/>
      <c r="L256" s="643"/>
      <c r="M256" s="643"/>
    </row>
    <row r="257" spans="1:13" s="257" customFormat="1" ht="12.75" customHeight="1" x14ac:dyDescent="0.25">
      <c r="A257" s="474"/>
    </row>
    <row r="258" spans="1:13" s="35" customFormat="1" ht="12.75" customHeight="1" x14ac:dyDescent="0.25">
      <c r="A258" s="474"/>
      <c r="B258" s="282"/>
      <c r="C258" s="283"/>
      <c r="D258" s="283"/>
      <c r="E258" s="283"/>
      <c r="F258" s="283"/>
      <c r="G258" s="281"/>
      <c r="H258" s="281"/>
      <c r="I258" s="281"/>
      <c r="J258" s="281"/>
      <c r="K258" s="281"/>
      <c r="L258" s="281"/>
      <c r="M258" s="281"/>
    </row>
    <row r="259" spans="1:13" s="35" customFormat="1" ht="12.75" customHeight="1" x14ac:dyDescent="0.25">
      <c r="A259" s="474"/>
      <c r="B259" s="353" t="s">
        <v>681</v>
      </c>
      <c r="C259" s="283"/>
      <c r="D259" s="283"/>
      <c r="E259" s="283"/>
      <c r="F259" s="283"/>
      <c r="G259" s="283"/>
      <c r="H259" s="281"/>
      <c r="I259" s="281"/>
      <c r="J259" s="281"/>
      <c r="K259" s="281"/>
      <c r="L259" s="281"/>
      <c r="M259" s="281"/>
    </row>
    <row r="260" spans="1:13" s="35" customFormat="1" ht="12.75" customHeight="1" x14ac:dyDescent="0.25">
      <c r="A260" s="474"/>
      <c r="C260" s="283"/>
      <c r="D260" s="283"/>
      <c r="E260" s="283"/>
      <c r="F260" s="283"/>
      <c r="G260" s="283"/>
      <c r="H260" s="283"/>
      <c r="I260" s="283"/>
      <c r="J260" s="283"/>
      <c r="K260" s="283"/>
      <c r="L260" s="10"/>
      <c r="M260" s="10"/>
    </row>
    <row r="261" spans="1:13" s="35" customFormat="1" ht="15" x14ac:dyDescent="0.25">
      <c r="A261" s="474"/>
      <c r="B261" s="555">
        <v>1</v>
      </c>
      <c r="C261" s="555" t="s">
        <v>81</v>
      </c>
      <c r="D261" s="555"/>
      <c r="E261" s="555"/>
      <c r="F261" s="555"/>
      <c r="G261" s="555"/>
      <c r="H261" s="193"/>
      <c r="I261" s="528" t="s">
        <v>658</v>
      </c>
      <c r="J261" s="193"/>
      <c r="M261" s="408"/>
    </row>
    <row r="262" spans="1:13" s="35" customFormat="1" ht="15" x14ac:dyDescent="0.25">
      <c r="A262" s="474"/>
      <c r="B262" s="555">
        <v>2</v>
      </c>
      <c r="C262" s="555" t="s">
        <v>240</v>
      </c>
      <c r="D262" s="555"/>
      <c r="E262" s="555"/>
      <c r="F262" s="555"/>
      <c r="G262" s="555"/>
      <c r="H262" s="194"/>
      <c r="I262" s="529" t="s">
        <v>659</v>
      </c>
      <c r="J262" s="194"/>
      <c r="M262" s="408"/>
    </row>
    <row r="263" spans="1:13" s="35" customFormat="1" ht="15" x14ac:dyDescent="0.25">
      <c r="A263" s="474"/>
      <c r="B263" s="555">
        <v>3</v>
      </c>
      <c r="C263" s="555" t="s">
        <v>241</v>
      </c>
      <c r="D263" s="555"/>
      <c r="E263" s="555"/>
      <c r="F263" s="555"/>
      <c r="G263" s="555"/>
      <c r="H263" s="195"/>
      <c r="I263" s="541">
        <v>42614</v>
      </c>
      <c r="J263" s="195"/>
      <c r="M263" s="408"/>
    </row>
    <row r="264" spans="1:13" s="35" customFormat="1" ht="15" x14ac:dyDescent="0.25">
      <c r="A264" s="474"/>
      <c r="B264" s="555">
        <v>4</v>
      </c>
      <c r="C264" s="555" t="s">
        <v>82</v>
      </c>
      <c r="D264" s="555"/>
      <c r="E264" s="555"/>
      <c r="F264" s="555"/>
      <c r="G264" s="555"/>
      <c r="H264" s="194"/>
      <c r="I264" s="21" t="s">
        <v>660</v>
      </c>
      <c r="J264" s="194"/>
      <c r="M264" s="408"/>
    </row>
    <row r="265" spans="1:13" s="35" customFormat="1" ht="15" x14ac:dyDescent="0.25">
      <c r="A265" s="474"/>
      <c r="B265" s="555">
        <v>5</v>
      </c>
      <c r="C265" s="555" t="s">
        <v>394</v>
      </c>
      <c r="D265" s="555"/>
      <c r="E265" s="555"/>
      <c r="F265" s="555"/>
      <c r="G265" s="555"/>
      <c r="H265" s="195"/>
      <c r="I265" s="546">
        <v>0.89</v>
      </c>
      <c r="J265" s="195"/>
      <c r="M265" s="408"/>
    </row>
    <row r="266" spans="1:13" s="35" customFormat="1" ht="15" x14ac:dyDescent="0.25">
      <c r="A266" s="474"/>
      <c r="B266" s="555">
        <v>6</v>
      </c>
      <c r="C266" s="555" t="s">
        <v>395</v>
      </c>
      <c r="D266" s="555"/>
      <c r="E266" s="555"/>
      <c r="F266" s="555"/>
      <c r="G266" s="555"/>
      <c r="H266" s="195"/>
      <c r="I266" s="419">
        <v>68959</v>
      </c>
      <c r="J266" s="195"/>
      <c r="M266" s="574"/>
    </row>
    <row r="267" spans="1:13" s="35" customFormat="1" ht="15" x14ac:dyDescent="0.25">
      <c r="A267" s="474"/>
      <c r="B267" s="555">
        <v>7</v>
      </c>
      <c r="C267" s="555" t="s">
        <v>393</v>
      </c>
      <c r="D267" s="555"/>
      <c r="E267" s="555"/>
      <c r="F267" s="555"/>
      <c r="G267" s="555"/>
      <c r="H267" s="195"/>
      <c r="I267" s="540">
        <v>0</v>
      </c>
      <c r="J267" s="195"/>
      <c r="M267" s="408"/>
    </row>
    <row r="268" spans="1:13" s="35" customFormat="1" ht="15" x14ac:dyDescent="0.25">
      <c r="A268" s="474"/>
      <c r="B268" s="555">
        <v>8</v>
      </c>
      <c r="C268" s="555" t="s">
        <v>656</v>
      </c>
      <c r="D268" s="555"/>
      <c r="E268" s="555"/>
      <c r="F268" s="555"/>
      <c r="G268" s="555"/>
      <c r="H268" s="195"/>
      <c r="I268" s="548">
        <f>I266+I267</f>
        <v>68959</v>
      </c>
      <c r="J268" s="195"/>
      <c r="M268" s="408"/>
    </row>
    <row r="269" spans="1:13" s="35" customFormat="1" ht="15" x14ac:dyDescent="0.25">
      <c r="A269" s="474"/>
      <c r="B269" s="555">
        <v>9</v>
      </c>
      <c r="C269" s="555" t="s">
        <v>397</v>
      </c>
      <c r="D269" s="555"/>
      <c r="E269" s="555"/>
      <c r="F269" s="555"/>
      <c r="G269" s="555"/>
      <c r="H269" s="128"/>
      <c r="I269" s="540">
        <v>0</v>
      </c>
      <c r="J269" s="128"/>
      <c r="M269" s="408"/>
    </row>
    <row r="270" spans="1:13" s="35" customFormat="1" ht="15" x14ac:dyDescent="0.25">
      <c r="A270" s="474"/>
      <c r="B270" s="555">
        <v>10</v>
      </c>
      <c r="C270" s="555" t="s">
        <v>242</v>
      </c>
      <c r="D270" s="555"/>
      <c r="E270" s="555"/>
      <c r="F270" s="555"/>
      <c r="G270" s="555"/>
      <c r="H270" s="128"/>
      <c r="I270" s="419">
        <v>7238</v>
      </c>
      <c r="J270" s="128"/>
      <c r="M270" s="408"/>
    </row>
    <row r="271" spans="1:13" s="257" customFormat="1" ht="15.75" thickBot="1" x14ac:dyDescent="0.3">
      <c r="A271" s="474"/>
      <c r="B271" s="555"/>
      <c r="C271" s="555" t="s">
        <v>657</v>
      </c>
      <c r="D271" s="555"/>
      <c r="E271" s="555"/>
      <c r="F271" s="555"/>
      <c r="G271" s="555"/>
      <c r="H271" s="128"/>
      <c r="I271" s="547">
        <f>SUM(I268:I270)</f>
        <v>76197</v>
      </c>
      <c r="J271" s="128"/>
      <c r="M271" s="408"/>
    </row>
    <row r="272" spans="1:13" s="35" customFormat="1" ht="16.5" thickTop="1" x14ac:dyDescent="0.25">
      <c r="A272" s="474"/>
      <c r="B272" s="530"/>
      <c r="C272" s="539"/>
      <c r="D272" s="259"/>
      <c r="E272" s="259"/>
      <c r="F272" s="525"/>
      <c r="G272" s="408"/>
      <c r="H272" s="128"/>
      <c r="I272" s="542"/>
      <c r="J272" s="128"/>
      <c r="M272" s="408"/>
    </row>
    <row r="273" spans="1:20" s="35" customFormat="1" ht="15" x14ac:dyDescent="0.25">
      <c r="A273" s="474"/>
      <c r="B273" s="538"/>
      <c r="C273" s="555" t="s">
        <v>309</v>
      </c>
      <c r="D273" s="555"/>
      <c r="E273" s="555"/>
      <c r="F273" s="555"/>
      <c r="G273" s="555"/>
      <c r="H273" s="128"/>
      <c r="I273" s="543" t="s">
        <v>661</v>
      </c>
      <c r="J273" s="128"/>
      <c r="M273" s="408"/>
    </row>
    <row r="274" spans="1:20" s="35" customFormat="1" ht="15" x14ac:dyDescent="0.25">
      <c r="A274" s="474"/>
      <c r="B274" s="530"/>
      <c r="C274" s="530"/>
      <c r="D274" s="527"/>
      <c r="E274" s="527"/>
      <c r="F274" s="527"/>
      <c r="G274" s="408"/>
      <c r="H274" s="128"/>
      <c r="I274" s="420"/>
      <c r="J274" s="128"/>
      <c r="M274" s="408"/>
    </row>
    <row r="275" spans="1:20" s="35" customFormat="1" ht="15" x14ac:dyDescent="0.25">
      <c r="A275" s="474"/>
      <c r="B275" s="530"/>
      <c r="C275" s="555" t="s">
        <v>701</v>
      </c>
      <c r="D275" s="555"/>
      <c r="E275" s="555"/>
      <c r="F275" s="555"/>
      <c r="G275" s="555"/>
      <c r="H275" s="128"/>
      <c r="I275" s="419">
        <v>74404</v>
      </c>
      <c r="J275" s="128"/>
      <c r="M275" s="408"/>
    </row>
    <row r="276" spans="1:20" s="35" customFormat="1" ht="15" x14ac:dyDescent="0.25">
      <c r="A276" s="461"/>
      <c r="B276" s="530"/>
      <c r="C276" s="555"/>
      <c r="D276" s="555"/>
      <c r="E276" s="555"/>
      <c r="F276" s="555"/>
      <c r="G276" s="555"/>
      <c r="H276" s="128"/>
      <c r="I276" s="420"/>
      <c r="J276" s="128"/>
      <c r="M276" s="408"/>
    </row>
    <row r="277" spans="1:20" s="35" customFormat="1" ht="15" x14ac:dyDescent="0.25">
      <c r="A277" s="461"/>
      <c r="B277" s="530"/>
      <c r="C277" s="555" t="s">
        <v>682</v>
      </c>
      <c r="D277" s="555"/>
      <c r="E277" s="555"/>
      <c r="F277" s="555"/>
      <c r="G277" s="555"/>
      <c r="H277" s="128"/>
      <c r="I277" s="543" t="s">
        <v>662</v>
      </c>
      <c r="J277" s="128"/>
      <c r="M277" s="408"/>
    </row>
    <row r="278" spans="1:20" s="35" customFormat="1" ht="15" x14ac:dyDescent="0.25">
      <c r="A278" s="461"/>
      <c r="B278" s="530"/>
      <c r="C278" s="530"/>
      <c r="D278" s="259"/>
      <c r="E278" s="259"/>
      <c r="F278" s="280"/>
    </row>
    <row r="279" spans="1:20" s="35" customFormat="1" ht="15" x14ac:dyDescent="0.25">
      <c r="A279" s="461"/>
      <c r="B279" s="211" t="s">
        <v>663</v>
      </c>
      <c r="C279" s="545"/>
      <c r="D279" s="130"/>
      <c r="E279" s="130"/>
      <c r="F279" s="130"/>
      <c r="G279" s="130"/>
      <c r="H279" s="130"/>
      <c r="I279" s="130"/>
      <c r="J279" s="130"/>
      <c r="K279" s="146"/>
      <c r="L279" s="147"/>
      <c r="M279" s="148"/>
    </row>
    <row r="280" spans="1:20" s="35" customFormat="1" ht="15" x14ac:dyDescent="0.25">
      <c r="A280" s="461"/>
      <c r="B280" s="632" t="s">
        <v>664</v>
      </c>
      <c r="C280" s="580"/>
      <c r="D280" s="580"/>
      <c r="E280" s="580"/>
      <c r="F280" s="580"/>
      <c r="G280" s="580"/>
      <c r="H280" s="580"/>
      <c r="I280" s="580"/>
      <c r="J280" s="580"/>
      <c r="K280" s="580"/>
      <c r="L280" s="580"/>
      <c r="M280" s="581"/>
    </row>
    <row r="281" spans="1:20" s="35" customFormat="1" ht="15" x14ac:dyDescent="0.25">
      <c r="A281" s="461"/>
      <c r="B281" s="632" t="s">
        <v>665</v>
      </c>
      <c r="C281" s="580"/>
      <c r="D281" s="580"/>
      <c r="E281" s="580"/>
      <c r="F281" s="580"/>
      <c r="G281" s="580"/>
      <c r="H281" s="580"/>
      <c r="I281" s="580"/>
      <c r="J281" s="580"/>
      <c r="K281" s="580"/>
      <c r="L281" s="580"/>
      <c r="M281" s="581"/>
    </row>
    <row r="282" spans="1:20" s="35" customFormat="1" ht="15" x14ac:dyDescent="0.25">
      <c r="A282" s="461"/>
      <c r="B282" s="632" t="s">
        <v>710</v>
      </c>
      <c r="C282" s="580"/>
      <c r="D282" s="580"/>
      <c r="E282" s="580"/>
      <c r="F282" s="580"/>
      <c r="G282" s="580"/>
      <c r="H282" s="580"/>
      <c r="I282" s="580"/>
      <c r="J282" s="580"/>
      <c r="K282" s="580"/>
      <c r="L282" s="580"/>
      <c r="M282" s="581"/>
      <c r="T282" s="35">
        <v>99000</v>
      </c>
    </row>
    <row r="283" spans="1:20" s="257" customFormat="1" ht="15" x14ac:dyDescent="0.25">
      <c r="A283" s="461"/>
      <c r="B283" s="632" t="s">
        <v>713</v>
      </c>
      <c r="C283" s="580"/>
      <c r="D283" s="580"/>
      <c r="E283" s="580"/>
      <c r="F283" s="580"/>
      <c r="G283" s="580"/>
      <c r="H283" s="580"/>
      <c r="I283" s="580"/>
      <c r="J283" s="580"/>
      <c r="K283" s="580"/>
      <c r="L283" s="580"/>
      <c r="M283" s="581"/>
      <c r="R283" s="257" t="s">
        <v>711</v>
      </c>
      <c r="S283" s="575">
        <v>0.15</v>
      </c>
      <c r="T283" s="257">
        <f>$T$282*S283</f>
        <v>14850</v>
      </c>
    </row>
    <row r="284" spans="1:20" s="456" customFormat="1" ht="15" x14ac:dyDescent="0.25">
      <c r="A284" s="461"/>
      <c r="B284" s="603" t="s">
        <v>714</v>
      </c>
      <c r="C284" s="583"/>
      <c r="D284" s="583"/>
      <c r="E284" s="583"/>
      <c r="F284" s="583"/>
      <c r="G284" s="583"/>
      <c r="H284" s="583"/>
      <c r="I284" s="583"/>
      <c r="J284" s="583"/>
      <c r="K284" s="583"/>
      <c r="L284" s="583"/>
      <c r="M284" s="584"/>
      <c r="O284" s="564"/>
      <c r="R284" s="456" t="s">
        <v>712</v>
      </c>
      <c r="S284" s="575">
        <v>0.1</v>
      </c>
      <c r="T284" s="562">
        <f>$T$282*S284</f>
        <v>9900</v>
      </c>
    </row>
    <row r="285" spans="1:20" s="555" customFormat="1" ht="15" x14ac:dyDescent="0.25">
      <c r="A285" s="461"/>
      <c r="B285" s="32"/>
      <c r="C285" s="553"/>
      <c r="D285" s="553"/>
      <c r="E285" s="553"/>
      <c r="F285" s="553"/>
      <c r="G285" s="553"/>
      <c r="H285" s="553"/>
      <c r="I285" s="553"/>
      <c r="J285" s="553"/>
      <c r="K285" s="553"/>
      <c r="L285" s="553"/>
      <c r="M285" s="553"/>
      <c r="O285" s="564"/>
    </row>
    <row r="286" spans="1:20" s="555" customFormat="1" ht="15" x14ac:dyDescent="0.25">
      <c r="A286" s="461"/>
      <c r="B286" s="32"/>
      <c r="C286" s="553"/>
      <c r="D286" s="553"/>
      <c r="E286" s="553"/>
      <c r="F286" s="553"/>
      <c r="G286" s="553"/>
      <c r="H286" s="553"/>
      <c r="I286" s="553"/>
      <c r="J286" s="553"/>
      <c r="K286" s="553"/>
      <c r="L286" s="553"/>
      <c r="M286" s="553"/>
      <c r="O286" s="564"/>
    </row>
    <row r="287" spans="1:20" s="555" customFormat="1" ht="15" x14ac:dyDescent="0.25">
      <c r="A287" s="461"/>
      <c r="B287" s="32"/>
      <c r="C287" s="553"/>
      <c r="D287" s="553"/>
      <c r="E287" s="553"/>
      <c r="F287" s="553"/>
      <c r="G287" s="553"/>
      <c r="H287" s="553"/>
      <c r="I287" s="553"/>
      <c r="J287" s="553"/>
      <c r="K287" s="553"/>
      <c r="L287" s="553"/>
      <c r="M287" s="553"/>
      <c r="O287" s="564"/>
    </row>
    <row r="288" spans="1:20" s="555" customFormat="1" ht="15" x14ac:dyDescent="0.25">
      <c r="A288" s="461"/>
      <c r="B288" s="32"/>
      <c r="C288" s="553"/>
      <c r="D288" s="553"/>
      <c r="E288" s="553"/>
      <c r="F288" s="553"/>
      <c r="G288" s="553"/>
      <c r="H288" s="553"/>
      <c r="I288" s="553"/>
      <c r="J288" s="553"/>
      <c r="K288" s="553"/>
      <c r="L288" s="553"/>
      <c r="M288" s="553"/>
      <c r="O288" s="564"/>
    </row>
    <row r="289" spans="1:15" s="555" customFormat="1" ht="15" x14ac:dyDescent="0.25">
      <c r="A289" s="461"/>
      <c r="B289" s="32"/>
      <c r="C289" s="553"/>
      <c r="D289" s="553"/>
      <c r="E289" s="553"/>
      <c r="F289" s="553"/>
      <c r="G289" s="553"/>
      <c r="H289" s="553"/>
      <c r="I289" s="553"/>
      <c r="J289" s="553"/>
      <c r="K289" s="553"/>
      <c r="L289" s="553"/>
      <c r="M289" s="553"/>
      <c r="O289" s="564"/>
    </row>
    <row r="290" spans="1:15" s="555" customFormat="1" ht="15" x14ac:dyDescent="0.25">
      <c r="A290" s="461"/>
      <c r="B290" s="32"/>
      <c r="C290" s="553"/>
      <c r="D290" s="553"/>
      <c r="E290" s="553"/>
      <c r="F290" s="553"/>
      <c r="G290" s="553"/>
      <c r="H290" s="553"/>
      <c r="I290" s="553"/>
      <c r="J290" s="553"/>
      <c r="K290" s="553"/>
      <c r="L290" s="553"/>
      <c r="M290" s="553"/>
      <c r="O290" s="564"/>
    </row>
    <row r="291" spans="1:15" s="555" customFormat="1" ht="15" x14ac:dyDescent="0.25">
      <c r="A291" s="461"/>
      <c r="B291" s="32"/>
      <c r="C291" s="553"/>
      <c r="D291" s="553"/>
      <c r="E291" s="553"/>
      <c r="F291" s="553"/>
      <c r="G291" s="553"/>
      <c r="H291" s="553"/>
      <c r="I291" s="553"/>
      <c r="J291" s="553"/>
      <c r="K291" s="553"/>
      <c r="L291" s="553"/>
      <c r="M291" s="553"/>
      <c r="O291" s="564"/>
    </row>
    <row r="292" spans="1:15" s="555" customFormat="1" ht="15" x14ac:dyDescent="0.25">
      <c r="A292" s="461"/>
      <c r="B292" s="32"/>
      <c r="C292" s="553"/>
      <c r="D292" s="553"/>
      <c r="E292" s="553"/>
      <c r="F292" s="553"/>
      <c r="G292" s="553"/>
      <c r="H292" s="553"/>
      <c r="I292" s="553"/>
      <c r="J292" s="553"/>
      <c r="K292" s="553"/>
      <c r="L292" s="553"/>
      <c r="M292" s="553"/>
      <c r="O292" s="564"/>
    </row>
    <row r="293" spans="1:15" s="555" customFormat="1" ht="15" x14ac:dyDescent="0.25">
      <c r="A293" s="461"/>
      <c r="B293" s="32"/>
      <c r="C293" s="553"/>
      <c r="D293" s="553"/>
      <c r="E293" s="553"/>
      <c r="F293" s="553"/>
      <c r="G293" s="553"/>
      <c r="H293" s="553"/>
      <c r="I293" s="553"/>
      <c r="J293" s="553"/>
      <c r="K293" s="553"/>
      <c r="L293" s="553"/>
      <c r="M293" s="553"/>
      <c r="O293" s="564"/>
    </row>
    <row r="294" spans="1:15" s="555" customFormat="1" ht="15" x14ac:dyDescent="0.25">
      <c r="A294" s="461"/>
      <c r="B294" s="32"/>
      <c r="C294" s="553"/>
      <c r="D294" s="553"/>
      <c r="E294" s="553"/>
      <c r="F294" s="553"/>
      <c r="G294" s="553"/>
      <c r="H294" s="553"/>
      <c r="I294" s="553"/>
      <c r="J294" s="553"/>
      <c r="K294" s="553"/>
      <c r="L294" s="553"/>
      <c r="M294" s="553"/>
      <c r="O294" s="564"/>
    </row>
    <row r="295" spans="1:15" s="555" customFormat="1" ht="15" x14ac:dyDescent="0.25">
      <c r="A295" s="461"/>
      <c r="B295" s="32"/>
      <c r="C295" s="553"/>
      <c r="D295" s="553"/>
      <c r="E295" s="553"/>
      <c r="F295" s="553"/>
      <c r="G295" s="553"/>
      <c r="H295" s="553"/>
      <c r="I295" s="553"/>
      <c r="J295" s="553"/>
      <c r="K295" s="553"/>
      <c r="L295" s="553"/>
      <c r="M295" s="553"/>
      <c r="O295" s="564"/>
    </row>
    <row r="296" spans="1:15" s="456" customFormat="1" ht="15" x14ac:dyDescent="0.25">
      <c r="A296" s="461"/>
      <c r="K296" s="34"/>
      <c r="L296" s="34"/>
      <c r="M296" s="34"/>
      <c r="O296" s="564"/>
    </row>
    <row r="297" spans="1:15" ht="9.75" customHeight="1" x14ac:dyDescent="0.25">
      <c r="B297" s="14"/>
      <c r="C297" s="14"/>
      <c r="D297" s="14"/>
      <c r="E297" s="14"/>
      <c r="F297" s="14"/>
      <c r="G297" s="14"/>
      <c r="H297" s="14"/>
      <c r="I297" s="14"/>
      <c r="J297" s="14"/>
      <c r="K297" s="14"/>
      <c r="L297" s="14"/>
      <c r="M297" s="14"/>
      <c r="O297" s="564"/>
    </row>
    <row r="298" spans="1:15" ht="15" x14ac:dyDescent="0.25">
      <c r="F298" s="27" t="s">
        <v>18</v>
      </c>
      <c r="G298" s="478">
        <f>G226+1</f>
        <v>18</v>
      </c>
      <c r="O298" s="564"/>
    </row>
    <row r="299" spans="1:15" ht="15" x14ac:dyDescent="0.25">
      <c r="B299" s="1" t="str">
        <f>B227</f>
        <v>Stichting Windroos Foundation</v>
      </c>
      <c r="O299" s="564"/>
    </row>
    <row r="300" spans="1:15" ht="15" x14ac:dyDescent="0.25">
      <c r="B300" s="30"/>
      <c r="C300" s="31"/>
      <c r="D300" s="31"/>
      <c r="E300" s="31"/>
      <c r="F300" s="31"/>
      <c r="G300" s="31"/>
      <c r="H300" s="31"/>
      <c r="I300" s="31"/>
      <c r="J300" s="31"/>
      <c r="K300" s="31"/>
      <c r="L300" s="31"/>
      <c r="M300" s="31"/>
      <c r="O300" s="564"/>
    </row>
    <row r="301" spans="1:15" ht="15" x14ac:dyDescent="0.25">
      <c r="B301" s="29"/>
      <c r="C301" s="15"/>
      <c r="D301" s="15"/>
      <c r="E301" s="15"/>
      <c r="F301" s="15"/>
      <c r="G301" s="15"/>
      <c r="H301" s="15"/>
      <c r="I301" s="15"/>
      <c r="J301" s="15"/>
      <c r="K301" s="15"/>
      <c r="L301" s="15"/>
      <c r="M301" s="15"/>
      <c r="O301" s="564"/>
    </row>
    <row r="302" spans="1:15" ht="15" x14ac:dyDescent="0.25">
      <c r="B302" s="29"/>
      <c r="C302" s="15"/>
      <c r="D302" s="15"/>
      <c r="E302" s="15"/>
      <c r="F302" s="15"/>
      <c r="G302" s="15"/>
      <c r="H302" s="15"/>
      <c r="I302" s="15"/>
      <c r="J302" s="15"/>
      <c r="K302" s="15"/>
      <c r="L302" s="15"/>
      <c r="M302" s="15"/>
      <c r="O302" s="564"/>
    </row>
    <row r="303" spans="1:15" s="258" customFormat="1" ht="15" x14ac:dyDescent="0.25">
      <c r="A303" s="453"/>
      <c r="B303" s="1" t="str">
        <f>B231</f>
        <v>5.1.10 TOELICHTING OP DE RESULTATENREKENING</v>
      </c>
      <c r="C303" s="15"/>
      <c r="D303" s="15"/>
      <c r="E303" s="15"/>
      <c r="F303" s="15"/>
      <c r="G303" s="15"/>
      <c r="H303" s="15"/>
      <c r="I303" s="15"/>
      <c r="J303" s="15"/>
      <c r="K303" s="15"/>
      <c r="L303" s="15"/>
      <c r="M303" s="15"/>
      <c r="O303" s="564"/>
    </row>
    <row r="304" spans="1:15" s="258" customFormat="1" ht="15" x14ac:dyDescent="0.25">
      <c r="A304" s="453"/>
      <c r="B304" s="1"/>
      <c r="C304" s="15"/>
      <c r="D304" s="15"/>
      <c r="E304" s="15"/>
      <c r="F304" s="15"/>
      <c r="G304" s="15"/>
      <c r="H304" s="15"/>
      <c r="I304" s="15"/>
      <c r="J304" s="15"/>
      <c r="K304" s="15"/>
      <c r="L304" s="15"/>
      <c r="M304" s="15"/>
      <c r="O304" s="564"/>
    </row>
    <row r="305" spans="1:15" s="258" customFormat="1" ht="15" x14ac:dyDescent="0.25">
      <c r="A305" s="453"/>
      <c r="B305" s="1"/>
      <c r="C305" s="15"/>
      <c r="D305" s="15"/>
      <c r="E305" s="15"/>
      <c r="F305" s="15"/>
      <c r="G305" s="15"/>
      <c r="H305" s="15"/>
      <c r="I305" s="15"/>
      <c r="J305" s="15"/>
      <c r="K305" s="15"/>
      <c r="L305" s="15"/>
      <c r="M305" s="15"/>
      <c r="O305" s="564"/>
    </row>
    <row r="306" spans="1:15" s="258" customFormat="1" ht="15" x14ac:dyDescent="0.25">
      <c r="A306" s="453"/>
      <c r="B306" s="555" t="s">
        <v>683</v>
      </c>
      <c r="C306" s="15"/>
      <c r="D306" s="15"/>
      <c r="E306" s="15"/>
      <c r="F306" s="15"/>
      <c r="G306" s="15"/>
      <c r="H306" s="15"/>
      <c r="I306" s="15"/>
      <c r="J306" s="15"/>
      <c r="K306" s="15"/>
      <c r="L306" s="15"/>
      <c r="M306" s="15"/>
      <c r="O306" s="564"/>
    </row>
    <row r="307" spans="1:15" s="283" customFormat="1" ht="15" x14ac:dyDescent="0.25">
      <c r="A307" s="453"/>
      <c r="B307" s="280"/>
      <c r="C307" s="15"/>
      <c r="D307" s="15"/>
      <c r="E307" s="15"/>
      <c r="F307" s="15"/>
      <c r="G307" s="531"/>
      <c r="H307" s="15"/>
      <c r="I307" s="531"/>
      <c r="J307" s="15"/>
      <c r="K307" s="15"/>
      <c r="L307" s="531"/>
      <c r="M307" s="531"/>
      <c r="O307" s="564"/>
    </row>
    <row r="308" spans="1:15" s="258" customFormat="1" ht="15" x14ac:dyDescent="0.25">
      <c r="A308" s="453"/>
      <c r="B308" s="555">
        <v>1</v>
      </c>
      <c r="C308" s="555" t="s">
        <v>81</v>
      </c>
      <c r="D308" s="555"/>
      <c r="E308" s="555"/>
      <c r="F308" s="555"/>
      <c r="G308" s="639" t="s">
        <v>638</v>
      </c>
      <c r="H308" s="639"/>
      <c r="I308" s="639"/>
      <c r="J308" s="639"/>
      <c r="K308" s="639"/>
      <c r="L308" s="639"/>
      <c r="M308" s="639"/>
      <c r="O308" s="564"/>
    </row>
    <row r="309" spans="1:15" s="258" customFormat="1" ht="15" x14ac:dyDescent="0.25">
      <c r="A309" s="453"/>
      <c r="B309" s="555">
        <v>2</v>
      </c>
      <c r="C309" s="555" t="s">
        <v>240</v>
      </c>
      <c r="D309" s="555"/>
      <c r="E309" s="555"/>
      <c r="F309" s="555"/>
      <c r="G309" s="633" t="s">
        <v>669</v>
      </c>
      <c r="H309" s="634"/>
      <c r="I309" s="634"/>
      <c r="J309" s="634"/>
      <c r="K309" s="634"/>
      <c r="L309" s="634"/>
      <c r="M309" s="634"/>
      <c r="O309" s="564"/>
    </row>
    <row r="310" spans="1:15" s="258" customFormat="1" ht="12.75" customHeight="1" x14ac:dyDescent="0.25">
      <c r="A310" s="453"/>
      <c r="B310" s="555">
        <v>3</v>
      </c>
      <c r="C310" s="555" t="s">
        <v>241</v>
      </c>
      <c r="D310" s="555"/>
      <c r="E310" s="555"/>
      <c r="F310" s="555"/>
      <c r="G310" s="633" t="s">
        <v>702</v>
      </c>
      <c r="H310" s="633"/>
      <c r="I310" s="633"/>
      <c r="J310" s="633"/>
      <c r="K310" s="633"/>
      <c r="L310" s="633"/>
      <c r="M310" s="633"/>
      <c r="O310" s="564"/>
    </row>
    <row r="311" spans="1:15" s="530" customFormat="1" ht="12.75" customHeight="1" x14ac:dyDescent="0.25">
      <c r="A311" s="523"/>
      <c r="B311" s="555">
        <v>4</v>
      </c>
      <c r="C311" s="555" t="s">
        <v>82</v>
      </c>
      <c r="D311" s="555"/>
      <c r="E311" s="555"/>
      <c r="F311" s="555"/>
      <c r="G311" s="633" t="s">
        <v>715</v>
      </c>
      <c r="H311" s="634"/>
      <c r="I311" s="634"/>
      <c r="J311" s="634"/>
      <c r="K311" s="634"/>
      <c r="L311" s="634"/>
      <c r="M311" s="634"/>
      <c r="O311" s="564"/>
    </row>
    <row r="312" spans="1:15" s="530" customFormat="1" ht="12.75" customHeight="1" x14ac:dyDescent="0.25">
      <c r="A312" s="523"/>
      <c r="B312" s="555">
        <v>5</v>
      </c>
      <c r="C312" s="555" t="s">
        <v>394</v>
      </c>
      <c r="D312" s="555"/>
      <c r="E312" s="555"/>
      <c r="F312" s="555"/>
      <c r="G312" s="633" t="s">
        <v>670</v>
      </c>
      <c r="H312" s="634"/>
      <c r="I312" s="634"/>
      <c r="J312" s="634"/>
      <c r="K312" s="634"/>
      <c r="L312" s="634"/>
      <c r="M312" s="634"/>
      <c r="O312" s="564"/>
    </row>
    <row r="313" spans="1:15" s="530" customFormat="1" ht="12.75" customHeight="1" x14ac:dyDescent="0.25">
      <c r="A313" s="523"/>
      <c r="B313" s="555">
        <v>6</v>
      </c>
      <c r="C313" s="555" t="s">
        <v>675</v>
      </c>
      <c r="D313" s="555"/>
      <c r="E313" s="555"/>
      <c r="F313" s="555"/>
      <c r="G313" s="633" t="s">
        <v>70</v>
      </c>
      <c r="H313" s="634"/>
      <c r="I313" s="634"/>
      <c r="J313" s="634"/>
      <c r="K313" s="634"/>
      <c r="L313" s="634"/>
      <c r="M313" s="634"/>
      <c r="O313" s="564"/>
    </row>
    <row r="314" spans="1:15" s="556" customFormat="1" ht="12.75" customHeight="1" x14ac:dyDescent="0.25">
      <c r="A314" s="554"/>
      <c r="B314" s="555"/>
      <c r="C314" s="555" t="s">
        <v>676</v>
      </c>
      <c r="D314" s="555"/>
      <c r="E314" s="555"/>
      <c r="F314" s="555"/>
      <c r="G314" s="633" t="s">
        <v>667</v>
      </c>
      <c r="H314" s="634"/>
      <c r="I314" s="634"/>
      <c r="J314" s="634"/>
      <c r="K314" s="634"/>
      <c r="L314" s="634"/>
      <c r="M314" s="634"/>
      <c r="O314" s="564"/>
    </row>
    <row r="315" spans="1:15" s="530" customFormat="1" ht="12.75" customHeight="1" x14ac:dyDescent="0.25">
      <c r="A315" s="523"/>
      <c r="B315" s="555">
        <v>7</v>
      </c>
      <c r="C315" s="555" t="s">
        <v>393</v>
      </c>
      <c r="D315" s="555"/>
      <c r="E315" s="555"/>
      <c r="F315" s="555"/>
      <c r="G315" s="633" t="s">
        <v>667</v>
      </c>
      <c r="H315" s="634"/>
      <c r="I315" s="634"/>
      <c r="J315" s="634"/>
      <c r="K315" s="634"/>
      <c r="L315" s="634"/>
      <c r="M315" s="634"/>
      <c r="O315" s="564"/>
    </row>
    <row r="316" spans="1:15" s="530" customFormat="1" ht="12.75" customHeight="1" x14ac:dyDescent="0.25">
      <c r="A316" s="523"/>
      <c r="B316" s="555">
        <v>8</v>
      </c>
      <c r="C316" s="555" t="s">
        <v>656</v>
      </c>
      <c r="D316" s="555"/>
      <c r="E316" s="555"/>
      <c r="F316" s="555"/>
      <c r="G316" s="640" t="s">
        <v>667</v>
      </c>
      <c r="H316" s="641"/>
      <c r="I316" s="641"/>
      <c r="J316" s="641"/>
      <c r="K316" s="641"/>
      <c r="L316" s="641"/>
      <c r="M316" s="641"/>
      <c r="O316" s="564"/>
    </row>
    <row r="317" spans="1:15" s="530" customFormat="1" ht="12.75" customHeight="1" x14ac:dyDescent="0.25">
      <c r="A317" s="523"/>
      <c r="B317" s="555">
        <v>9</v>
      </c>
      <c r="C317" s="555" t="s">
        <v>397</v>
      </c>
      <c r="D317" s="555"/>
      <c r="E317" s="555"/>
      <c r="F317" s="555"/>
      <c r="G317" s="633" t="s">
        <v>667</v>
      </c>
      <c r="H317" s="634"/>
      <c r="I317" s="634"/>
      <c r="J317" s="634"/>
      <c r="K317" s="634"/>
      <c r="L317" s="634"/>
      <c r="M317" s="634"/>
      <c r="O317" s="564"/>
    </row>
    <row r="318" spans="1:15" s="530" customFormat="1" ht="12.75" customHeight="1" x14ac:dyDescent="0.25">
      <c r="A318" s="523"/>
      <c r="B318" s="555">
        <v>10</v>
      </c>
      <c r="C318" s="555" t="s">
        <v>242</v>
      </c>
      <c r="D318" s="555"/>
      <c r="E318" s="555"/>
      <c r="F318" s="555"/>
      <c r="G318" s="633" t="s">
        <v>667</v>
      </c>
      <c r="H318" s="634"/>
      <c r="I318" s="634"/>
      <c r="J318" s="634"/>
      <c r="K318" s="634"/>
      <c r="L318" s="634"/>
      <c r="M318" s="634"/>
      <c r="O318" s="564"/>
    </row>
    <row r="319" spans="1:15" s="530" customFormat="1" ht="15" x14ac:dyDescent="0.25">
      <c r="A319" s="523"/>
      <c r="B319" s="555"/>
      <c r="C319" s="555"/>
      <c r="D319" s="555"/>
      <c r="E319" s="555"/>
      <c r="F319" s="555"/>
      <c r="G319" s="544"/>
      <c r="H319" s="544"/>
      <c r="I319" s="544"/>
      <c r="J319" s="544"/>
      <c r="K319" s="544"/>
      <c r="L319" s="544"/>
      <c r="M319" s="544"/>
      <c r="O319" s="564"/>
    </row>
    <row r="320" spans="1:15" s="530" customFormat="1" ht="15.75" thickBot="1" x14ac:dyDescent="0.3">
      <c r="A320" s="523"/>
      <c r="B320" s="555"/>
      <c r="C320" s="555" t="s">
        <v>657</v>
      </c>
      <c r="D320" s="555"/>
      <c r="E320" s="555"/>
      <c r="F320" s="555"/>
      <c r="G320" s="635" t="s">
        <v>667</v>
      </c>
      <c r="H320" s="636"/>
      <c r="I320" s="636"/>
      <c r="J320" s="636"/>
      <c r="K320" s="636"/>
      <c r="L320" s="636"/>
      <c r="M320" s="636"/>
      <c r="O320" s="564"/>
    </row>
    <row r="321" spans="1:15" s="530" customFormat="1" ht="15.75" thickTop="1" x14ac:dyDescent="0.25">
      <c r="A321" s="523"/>
      <c r="B321" s="555"/>
      <c r="C321" s="555"/>
      <c r="D321" s="555"/>
      <c r="E321" s="555"/>
      <c r="F321" s="555"/>
      <c r="G321" s="544"/>
      <c r="H321" s="544"/>
      <c r="I321" s="544"/>
      <c r="J321" s="544"/>
      <c r="K321" s="544"/>
      <c r="L321" s="544"/>
      <c r="M321" s="544"/>
      <c r="O321" s="564"/>
    </row>
    <row r="322" spans="1:15" s="556" customFormat="1" ht="15" x14ac:dyDescent="0.25">
      <c r="A322" s="554"/>
      <c r="B322" s="555"/>
      <c r="C322" s="555" t="s">
        <v>673</v>
      </c>
      <c r="D322" s="555"/>
      <c r="E322" s="555"/>
      <c r="F322" s="555"/>
      <c r="G322" s="557"/>
      <c r="H322" s="557"/>
      <c r="I322" s="557"/>
      <c r="J322" s="557"/>
      <c r="K322" s="557"/>
      <c r="L322" s="557"/>
      <c r="M322" s="557"/>
      <c r="O322" s="564"/>
    </row>
    <row r="323" spans="1:15" s="530" customFormat="1" ht="12.75" customHeight="1" x14ac:dyDescent="0.25">
      <c r="A323" s="523"/>
      <c r="C323" s="556" t="s">
        <v>674</v>
      </c>
      <c r="D323" s="555"/>
      <c r="E323" s="555"/>
      <c r="F323" s="555"/>
      <c r="G323" s="633" t="s">
        <v>666</v>
      </c>
      <c r="H323" s="634"/>
      <c r="I323" s="634"/>
      <c r="J323" s="634"/>
      <c r="K323" s="634"/>
      <c r="L323" s="634"/>
      <c r="M323" s="634"/>
      <c r="O323" s="564"/>
    </row>
    <row r="324" spans="1:15" s="530" customFormat="1" ht="15" x14ac:dyDescent="0.25">
      <c r="A324" s="523"/>
      <c r="B324" s="555"/>
      <c r="C324" s="555"/>
      <c r="D324" s="555"/>
      <c r="E324" s="555"/>
      <c r="F324" s="555"/>
      <c r="G324" s="544"/>
      <c r="H324" s="544"/>
      <c r="I324" s="544"/>
      <c r="J324" s="544"/>
      <c r="K324" s="544"/>
      <c r="L324" s="544"/>
      <c r="M324" s="544"/>
      <c r="O324" s="564"/>
    </row>
    <row r="325" spans="1:15" s="530" customFormat="1" ht="15" x14ac:dyDescent="0.25">
      <c r="A325" s="523"/>
      <c r="B325" s="555"/>
      <c r="C325" s="555" t="s">
        <v>720</v>
      </c>
      <c r="D325" s="555"/>
      <c r="E325" s="555"/>
      <c r="F325" s="555"/>
      <c r="G325" s="633" t="s">
        <v>667</v>
      </c>
      <c r="H325" s="634"/>
      <c r="I325" s="634"/>
      <c r="J325" s="634"/>
      <c r="K325" s="634"/>
      <c r="L325" s="634"/>
      <c r="M325" s="634"/>
      <c r="O325" s="564"/>
    </row>
    <row r="326" spans="1:15" s="530" customFormat="1" ht="15" x14ac:dyDescent="0.25">
      <c r="A326" s="523"/>
      <c r="B326" s="555"/>
      <c r="C326" s="555" t="s">
        <v>682</v>
      </c>
      <c r="D326" s="555"/>
      <c r="E326" s="555"/>
      <c r="F326" s="555"/>
      <c r="G326" s="633" t="s">
        <v>668</v>
      </c>
      <c r="H326" s="634"/>
      <c r="I326" s="634"/>
      <c r="J326" s="634"/>
      <c r="K326" s="634"/>
      <c r="L326" s="634"/>
      <c r="M326" s="634"/>
      <c r="O326" s="564"/>
    </row>
    <row r="327" spans="1:15" s="530" customFormat="1" ht="15" x14ac:dyDescent="0.25">
      <c r="A327" s="523"/>
      <c r="B327" s="537"/>
      <c r="C327" s="536"/>
      <c r="D327" s="526"/>
      <c r="E327" s="526"/>
      <c r="F327" s="524"/>
      <c r="G327" s="544"/>
      <c r="H327" s="544"/>
      <c r="I327" s="544"/>
      <c r="J327" s="544"/>
      <c r="K327" s="544"/>
      <c r="L327" s="544"/>
      <c r="M327" s="544"/>
      <c r="O327" s="564"/>
    </row>
    <row r="328" spans="1:15" s="258" customFormat="1" ht="15" x14ac:dyDescent="0.25">
      <c r="A328" s="453"/>
      <c r="D328" s="259"/>
      <c r="E328" s="259"/>
      <c r="F328" s="257"/>
      <c r="O328" s="564"/>
    </row>
    <row r="329" spans="1:15" s="258" customFormat="1" ht="15" x14ac:dyDescent="0.25">
      <c r="A329" s="453"/>
      <c r="B329" s="129" t="s">
        <v>132</v>
      </c>
      <c r="C329" s="130"/>
      <c r="D329" s="130"/>
      <c r="E329" s="130"/>
      <c r="F329" s="130"/>
      <c r="G329" s="130"/>
      <c r="H329" s="130"/>
      <c r="I329" s="130"/>
      <c r="J329" s="130"/>
      <c r="K329" s="146"/>
      <c r="L329" s="147"/>
      <c r="M329" s="148"/>
      <c r="O329" s="564"/>
    </row>
    <row r="330" spans="1:15" s="258" customFormat="1" ht="15" x14ac:dyDescent="0.25">
      <c r="A330" s="453"/>
      <c r="B330" s="579" t="s">
        <v>622</v>
      </c>
      <c r="C330" s="580"/>
      <c r="D330" s="580"/>
      <c r="E330" s="580"/>
      <c r="F330" s="580"/>
      <c r="G330" s="580"/>
      <c r="H330" s="580"/>
      <c r="I330" s="580"/>
      <c r="J330" s="580"/>
      <c r="K330" s="580"/>
      <c r="L330" s="580"/>
      <c r="M330" s="581"/>
      <c r="O330" s="564"/>
    </row>
    <row r="331" spans="1:15" s="258" customFormat="1" ht="15" x14ac:dyDescent="0.25">
      <c r="A331" s="453"/>
      <c r="B331" s="579"/>
      <c r="C331" s="580"/>
      <c r="D331" s="580"/>
      <c r="E331" s="580"/>
      <c r="F331" s="580"/>
      <c r="G331" s="580"/>
      <c r="H331" s="580"/>
      <c r="I331" s="580"/>
      <c r="J331" s="580"/>
      <c r="K331" s="580"/>
      <c r="L331" s="580"/>
      <c r="M331" s="581"/>
      <c r="O331" s="564"/>
    </row>
    <row r="332" spans="1:15" s="258" customFormat="1" ht="15" x14ac:dyDescent="0.25">
      <c r="A332" s="453"/>
      <c r="B332" s="582"/>
      <c r="C332" s="583"/>
      <c r="D332" s="583"/>
      <c r="E332" s="583"/>
      <c r="F332" s="583"/>
      <c r="G332" s="583"/>
      <c r="H332" s="583"/>
      <c r="I332" s="583"/>
      <c r="J332" s="583"/>
      <c r="K332" s="583"/>
      <c r="L332" s="583"/>
      <c r="M332" s="584"/>
      <c r="O332" s="564"/>
    </row>
    <row r="333" spans="1:15" hidden="1" x14ac:dyDescent="0.2">
      <c r="B333" s="1"/>
      <c r="C333" s="15"/>
      <c r="D333" s="15"/>
      <c r="E333" s="15"/>
      <c r="F333" s="15"/>
      <c r="G333" s="15"/>
      <c r="H333" s="15"/>
      <c r="I333" s="15"/>
      <c r="J333" s="15"/>
      <c r="K333" s="15"/>
      <c r="L333" s="15"/>
      <c r="M333" s="15"/>
    </row>
    <row r="334" spans="1:15" hidden="1" x14ac:dyDescent="0.2">
      <c r="B334" s="29"/>
      <c r="C334" s="15"/>
      <c r="D334" s="15"/>
      <c r="E334" s="15"/>
      <c r="F334" s="15"/>
      <c r="G334" s="15"/>
      <c r="H334" s="15"/>
      <c r="I334" s="15"/>
      <c r="J334" s="15"/>
      <c r="K334" s="15"/>
      <c r="L334" s="15"/>
      <c r="M334" s="15"/>
    </row>
    <row r="335" spans="1:15" hidden="1" x14ac:dyDescent="0.2">
      <c r="B335" s="9" t="s">
        <v>534</v>
      </c>
      <c r="I335" s="50"/>
      <c r="J335" s="50"/>
      <c r="K335" s="10"/>
      <c r="L335" s="10"/>
      <c r="M335" s="10"/>
    </row>
    <row r="336" spans="1:15" s="359" customFormat="1" hidden="1" x14ac:dyDescent="0.2">
      <c r="A336" s="453"/>
      <c r="B336" s="9"/>
      <c r="I336" s="50"/>
      <c r="J336" s="50"/>
      <c r="K336" s="10"/>
      <c r="L336" s="10"/>
      <c r="M336" s="10"/>
    </row>
    <row r="337" spans="1:13" hidden="1" x14ac:dyDescent="0.2">
      <c r="B337" s="353" t="s">
        <v>703</v>
      </c>
      <c r="C337" s="49"/>
      <c r="L337" s="10"/>
      <c r="M337" s="10"/>
    </row>
    <row r="338" spans="1:13" s="283" customFormat="1" hidden="1" x14ac:dyDescent="0.2">
      <c r="A338" s="453"/>
      <c r="B338" s="280"/>
      <c r="C338" s="49"/>
      <c r="L338" s="10"/>
      <c r="M338" s="10"/>
    </row>
    <row r="339" spans="1:13" ht="12.75" hidden="1" customHeight="1" x14ac:dyDescent="0.2">
      <c r="B339" s="182">
        <v>1</v>
      </c>
      <c r="C339" s="644" t="s">
        <v>240</v>
      </c>
      <c r="D339" s="644"/>
      <c r="E339" s="644"/>
      <c r="G339" s="183"/>
      <c r="H339" s="128"/>
      <c r="I339" s="183"/>
      <c r="J339" s="128"/>
      <c r="K339" s="183"/>
      <c r="L339" s="128"/>
      <c r="M339" s="183"/>
    </row>
    <row r="340" spans="1:13" ht="12.75" hidden="1" customHeight="1" x14ac:dyDescent="0.2">
      <c r="B340" s="182">
        <v>2</v>
      </c>
      <c r="C340" s="645" t="s">
        <v>241</v>
      </c>
      <c r="D340" s="645"/>
      <c r="E340" s="645"/>
      <c r="F340" s="35"/>
      <c r="G340" s="149"/>
      <c r="H340" s="128"/>
      <c r="I340" s="149"/>
      <c r="J340" s="128"/>
      <c r="K340" s="149"/>
      <c r="L340" s="128"/>
      <c r="M340" s="149"/>
    </row>
    <row r="341" spans="1:13" ht="12.75" hidden="1" customHeight="1" x14ac:dyDescent="0.2">
      <c r="B341" s="184">
        <v>3</v>
      </c>
      <c r="C341" s="646" t="s">
        <v>82</v>
      </c>
      <c r="D341" s="646"/>
      <c r="E341" s="646"/>
      <c r="F341" s="35"/>
      <c r="G341" s="149"/>
      <c r="H341" s="128"/>
      <c r="I341" s="149"/>
      <c r="J341" s="128"/>
      <c r="K341" s="149"/>
      <c r="L341" s="128"/>
      <c r="M341" s="149"/>
    </row>
    <row r="342" spans="1:13" s="258" customFormat="1" ht="12.75" hidden="1" customHeight="1" x14ac:dyDescent="0.2">
      <c r="A342" s="453"/>
      <c r="B342" s="184">
        <v>4</v>
      </c>
      <c r="C342" s="637" t="s">
        <v>394</v>
      </c>
      <c r="D342" s="637"/>
      <c r="E342" s="637"/>
      <c r="F342" s="193"/>
      <c r="G342" s="319"/>
      <c r="H342" s="128"/>
      <c r="I342" s="319"/>
      <c r="J342" s="128"/>
      <c r="K342" s="319"/>
      <c r="L342" s="128"/>
      <c r="M342" s="319"/>
    </row>
    <row r="343" spans="1:13" s="258" customFormat="1" ht="25.5" hidden="1" customHeight="1" x14ac:dyDescent="0.2">
      <c r="A343" s="453"/>
      <c r="B343" s="263">
        <v>5</v>
      </c>
      <c r="C343" s="638" t="s">
        <v>395</v>
      </c>
      <c r="D343" s="638"/>
      <c r="E343" s="638"/>
      <c r="F343" s="594"/>
      <c r="G343" s="111"/>
      <c r="H343" s="128"/>
      <c r="I343" s="111"/>
      <c r="J343" s="128"/>
      <c r="K343" s="111"/>
      <c r="L343" s="128"/>
      <c r="M343" s="111"/>
    </row>
    <row r="344" spans="1:13" ht="12.75" hidden="1" customHeight="1" x14ac:dyDescent="0.2">
      <c r="B344" s="169">
        <v>6</v>
      </c>
      <c r="C344" s="259" t="s">
        <v>393</v>
      </c>
      <c r="D344" s="193"/>
      <c r="E344" s="193"/>
      <c r="F344" s="193"/>
      <c r="G344" s="111"/>
      <c r="H344" s="128"/>
      <c r="I344" s="111"/>
      <c r="J344" s="128"/>
      <c r="K344" s="111"/>
      <c r="L344" s="128"/>
      <c r="M344" s="111"/>
    </row>
    <row r="345" spans="1:13" s="258" customFormat="1" ht="12.75" hidden="1" customHeight="1" x14ac:dyDescent="0.2">
      <c r="A345" s="453"/>
      <c r="B345" s="169">
        <v>7</v>
      </c>
      <c r="C345" s="259" t="s">
        <v>396</v>
      </c>
      <c r="D345" s="193"/>
      <c r="E345" s="193"/>
      <c r="F345" s="193"/>
      <c r="G345" s="111">
        <f>G343+G344</f>
        <v>0</v>
      </c>
      <c r="H345" s="128"/>
      <c r="I345" s="111">
        <f>I343+I344</f>
        <v>0</v>
      </c>
      <c r="J345" s="128"/>
      <c r="K345" s="111">
        <f>K343+K344</f>
        <v>0</v>
      </c>
      <c r="L345" s="128"/>
      <c r="M345" s="111">
        <f>M343+M344</f>
        <v>0</v>
      </c>
    </row>
    <row r="346" spans="1:13" s="258" customFormat="1" ht="12.75" hidden="1" customHeight="1" x14ac:dyDescent="0.2">
      <c r="A346" s="453"/>
      <c r="B346" s="169">
        <v>8</v>
      </c>
      <c r="C346" s="259" t="s">
        <v>397</v>
      </c>
      <c r="D346" s="193"/>
      <c r="E346" s="193"/>
      <c r="F346" s="193"/>
      <c r="G346" s="111"/>
      <c r="H346" s="128"/>
      <c r="I346" s="111"/>
      <c r="J346" s="128"/>
      <c r="K346" s="111"/>
      <c r="L346" s="128"/>
      <c r="M346" s="111"/>
    </row>
    <row r="347" spans="1:13" ht="27" hidden="1" customHeight="1" x14ac:dyDescent="0.2">
      <c r="B347" s="196">
        <v>9</v>
      </c>
      <c r="C347" s="638" t="s">
        <v>242</v>
      </c>
      <c r="D347" s="638"/>
      <c r="E347" s="638"/>
      <c r="F347" s="638"/>
      <c r="G347" s="111"/>
      <c r="H347" s="128"/>
      <c r="I347" s="111"/>
      <c r="J347" s="128"/>
      <c r="K347" s="111"/>
      <c r="L347" s="128"/>
      <c r="M347" s="111"/>
    </row>
    <row r="348" spans="1:13" ht="27" hidden="1" customHeight="1" x14ac:dyDescent="0.2">
      <c r="B348" s="196">
        <v>10</v>
      </c>
      <c r="C348" s="596" t="s">
        <v>309</v>
      </c>
      <c r="D348" s="596"/>
      <c r="E348" s="596"/>
      <c r="F348" s="596"/>
      <c r="G348" s="111"/>
      <c r="H348" s="128"/>
      <c r="I348" s="111"/>
      <c r="J348" s="128"/>
      <c r="K348" s="111"/>
      <c r="L348" s="128"/>
      <c r="M348" s="111"/>
    </row>
    <row r="349" spans="1:13" hidden="1" x14ac:dyDescent="0.2"/>
    <row r="350" spans="1:13" ht="13.5" hidden="1" thickBot="1" x14ac:dyDescent="0.25">
      <c r="B350" s="317" t="s">
        <v>477</v>
      </c>
      <c r="C350" s="35"/>
      <c r="D350" s="35"/>
      <c r="E350" s="35"/>
      <c r="F350" s="35"/>
      <c r="G350" s="26">
        <f>SUM(G345:G348)</f>
        <v>0</v>
      </c>
      <c r="H350" s="35"/>
      <c r="I350" s="26">
        <f>SUM(I345:I348)</f>
        <v>0</v>
      </c>
      <c r="J350" s="35"/>
      <c r="K350" s="26">
        <f>SUM(K345:K348)</f>
        <v>0</v>
      </c>
      <c r="L350" s="34"/>
      <c r="M350" s="26">
        <f>SUM(M345:M348)</f>
        <v>0</v>
      </c>
    </row>
    <row r="351" spans="1:13" ht="13.5" hidden="1" thickTop="1" x14ac:dyDescent="0.2">
      <c r="B351" s="35"/>
      <c r="C351" s="35"/>
      <c r="D351" s="35"/>
      <c r="E351" s="35"/>
      <c r="F351" s="35"/>
      <c r="G351" s="20"/>
      <c r="H351" s="35"/>
      <c r="I351" s="20"/>
      <c r="J351" s="35"/>
      <c r="K351" s="20"/>
      <c r="L351" s="34"/>
      <c r="M351" s="20"/>
    </row>
    <row r="352" spans="1:13" hidden="1" x14ac:dyDescent="0.2">
      <c r="B352" s="184">
        <v>11</v>
      </c>
      <c r="C352" s="353" t="s">
        <v>517</v>
      </c>
      <c r="D352" s="35"/>
      <c r="E352" s="35"/>
      <c r="F352" s="35"/>
      <c r="G352" s="111"/>
      <c r="H352" s="128"/>
      <c r="I352" s="111"/>
      <c r="J352" s="128"/>
      <c r="K352" s="111"/>
      <c r="L352" s="128"/>
      <c r="M352" s="111"/>
    </row>
    <row r="353" spans="1:13" s="356" customFormat="1" hidden="1" x14ac:dyDescent="0.2">
      <c r="A353" s="453"/>
      <c r="B353" s="184">
        <v>12</v>
      </c>
      <c r="C353" s="637" t="s">
        <v>518</v>
      </c>
      <c r="D353" s="637"/>
      <c r="E353" s="637"/>
      <c r="F353" s="355"/>
      <c r="G353" s="111"/>
      <c r="H353" s="128"/>
      <c r="I353" s="355"/>
      <c r="J353" s="355"/>
      <c r="K353" s="34"/>
      <c r="L353" s="34"/>
      <c r="M353" s="34"/>
    </row>
    <row r="354" spans="1:13" s="258" customFormat="1" hidden="1" x14ac:dyDescent="0.2">
      <c r="A354" s="453"/>
      <c r="B354" s="35"/>
      <c r="C354" s="35"/>
      <c r="D354" s="35"/>
      <c r="E354" s="35"/>
      <c r="F354" s="35"/>
      <c r="G354" s="35"/>
      <c r="H354" s="35"/>
      <c r="I354" s="35"/>
      <c r="J354" s="35"/>
      <c r="K354" s="34"/>
      <c r="L354" s="34"/>
      <c r="M354" s="34"/>
    </row>
    <row r="355" spans="1:13" s="258" customFormat="1" hidden="1" x14ac:dyDescent="0.2">
      <c r="A355" s="453"/>
      <c r="B355" s="648" t="s">
        <v>399</v>
      </c>
      <c r="C355" s="649"/>
      <c r="D355" s="649"/>
      <c r="E355" s="649"/>
      <c r="F355" s="649"/>
      <c r="G355" s="649"/>
      <c r="H355" s="649"/>
      <c r="I355" s="649"/>
      <c r="J355" s="649"/>
      <c r="K355" s="649"/>
      <c r="L355" s="649"/>
      <c r="M355" s="650"/>
    </row>
    <row r="356" spans="1:13" s="258" customFormat="1" hidden="1" x14ac:dyDescent="0.2">
      <c r="A356" s="453"/>
      <c r="B356" s="651"/>
      <c r="C356" s="652"/>
      <c r="D356" s="652"/>
      <c r="E356" s="652"/>
      <c r="F356" s="652"/>
      <c r="G356" s="652"/>
      <c r="H356" s="652"/>
      <c r="I356" s="652"/>
      <c r="J356" s="652"/>
      <c r="K356" s="652"/>
      <c r="L356" s="652"/>
      <c r="M356" s="653"/>
    </row>
    <row r="357" spans="1:13" hidden="1" x14ac:dyDescent="0.2">
      <c r="B357" s="579"/>
      <c r="C357" s="580"/>
      <c r="D357" s="580"/>
      <c r="E357" s="580"/>
      <c r="F357" s="580"/>
      <c r="G357" s="580"/>
      <c r="H357" s="580"/>
      <c r="I357" s="580"/>
      <c r="J357" s="580"/>
      <c r="K357" s="580"/>
      <c r="L357" s="580"/>
      <c r="M357" s="581"/>
    </row>
    <row r="358" spans="1:13" hidden="1" x14ac:dyDescent="0.2">
      <c r="B358" s="582"/>
      <c r="C358" s="583"/>
      <c r="D358" s="583"/>
      <c r="E358" s="583"/>
      <c r="F358" s="583"/>
      <c r="G358" s="583"/>
      <c r="H358" s="583"/>
      <c r="I358" s="583"/>
      <c r="J358" s="583"/>
      <c r="K358" s="583"/>
      <c r="L358" s="583"/>
      <c r="M358" s="584"/>
    </row>
    <row r="359" spans="1:13" hidden="1" x14ac:dyDescent="0.2">
      <c r="B359" s="35"/>
      <c r="C359" s="35"/>
      <c r="D359" s="35"/>
      <c r="E359" s="35"/>
      <c r="F359" s="35"/>
      <c r="G359" s="35"/>
      <c r="H359" s="35"/>
      <c r="I359" s="35"/>
      <c r="J359" s="35"/>
      <c r="K359" s="34"/>
      <c r="L359" s="34"/>
      <c r="M359" s="34"/>
    </row>
    <row r="360" spans="1:13" hidden="1" x14ac:dyDescent="0.2">
      <c r="B360" s="211" t="s">
        <v>398</v>
      </c>
      <c r="C360" s="130"/>
      <c r="D360" s="130"/>
      <c r="E360" s="130"/>
      <c r="F360" s="130"/>
      <c r="G360" s="130"/>
      <c r="H360" s="130"/>
      <c r="I360" s="130"/>
      <c r="J360" s="130"/>
      <c r="K360" s="146"/>
      <c r="L360" s="147"/>
      <c r="M360" s="148"/>
    </row>
    <row r="361" spans="1:13" hidden="1" x14ac:dyDescent="0.2">
      <c r="B361" s="579"/>
      <c r="C361" s="580"/>
      <c r="D361" s="580"/>
      <c r="E361" s="580"/>
      <c r="F361" s="580"/>
      <c r="G361" s="580"/>
      <c r="H361" s="580"/>
      <c r="I361" s="580"/>
      <c r="J361" s="580"/>
      <c r="K361" s="580"/>
      <c r="L361" s="580"/>
      <c r="M361" s="581"/>
    </row>
    <row r="362" spans="1:13" hidden="1" x14ac:dyDescent="0.2">
      <c r="B362" s="579"/>
      <c r="C362" s="580"/>
      <c r="D362" s="580"/>
      <c r="E362" s="580"/>
      <c r="F362" s="580"/>
      <c r="G362" s="580"/>
      <c r="H362" s="580"/>
      <c r="I362" s="580"/>
      <c r="J362" s="580"/>
      <c r="K362" s="580"/>
      <c r="L362" s="580"/>
      <c r="M362" s="581"/>
    </row>
    <row r="363" spans="1:13" hidden="1" x14ac:dyDescent="0.2">
      <c r="B363" s="582"/>
      <c r="C363" s="583"/>
      <c r="D363" s="583"/>
      <c r="E363" s="583"/>
      <c r="F363" s="583"/>
      <c r="G363" s="583"/>
      <c r="H363" s="583"/>
      <c r="I363" s="583"/>
      <c r="J363" s="583"/>
      <c r="K363" s="583"/>
      <c r="L363" s="583"/>
      <c r="M363" s="584"/>
    </row>
    <row r="364" spans="1:13" s="262" customFormat="1" x14ac:dyDescent="0.2">
      <c r="A364" s="453"/>
      <c r="B364" s="35"/>
      <c r="C364" s="35"/>
      <c r="D364" s="35"/>
      <c r="E364" s="35"/>
      <c r="F364" s="35"/>
      <c r="G364" s="35"/>
      <c r="H364" s="35"/>
      <c r="I364" s="35"/>
      <c r="J364" s="35"/>
      <c r="K364" s="34"/>
      <c r="L364" s="34"/>
      <c r="M364" s="34"/>
    </row>
    <row r="365" spans="1:13" s="262" customFormat="1" x14ac:dyDescent="0.2">
      <c r="A365" s="453"/>
      <c r="B365" s="261"/>
      <c r="C365" s="261"/>
      <c r="D365" s="261"/>
      <c r="E365" s="261"/>
      <c r="F365" s="261"/>
      <c r="G365" s="261"/>
      <c r="H365" s="261"/>
      <c r="I365" s="261"/>
      <c r="J365" s="261"/>
      <c r="K365" s="34"/>
      <c r="L365" s="34"/>
      <c r="M365" s="34"/>
    </row>
    <row r="366" spans="1:13" s="459" customFormat="1" x14ac:dyDescent="0.2">
      <c r="A366" s="453"/>
      <c r="B366" s="456"/>
      <c r="C366" s="456"/>
      <c r="D366" s="456"/>
      <c r="E366" s="456"/>
      <c r="F366" s="456"/>
      <c r="G366" s="456"/>
      <c r="H366" s="456"/>
      <c r="I366" s="456"/>
      <c r="J366" s="456"/>
      <c r="K366" s="34"/>
      <c r="L366" s="34"/>
      <c r="M366" s="34"/>
    </row>
    <row r="367" spans="1:13" s="459" customFormat="1" x14ac:dyDescent="0.2">
      <c r="A367" s="453"/>
      <c r="B367" s="456"/>
      <c r="C367" s="456"/>
      <c r="D367" s="456"/>
      <c r="E367" s="456"/>
      <c r="F367" s="456"/>
      <c r="G367" s="456"/>
      <c r="H367" s="456"/>
      <c r="I367" s="456"/>
      <c r="J367" s="456"/>
      <c r="K367" s="34"/>
      <c r="L367" s="34"/>
      <c r="M367" s="34"/>
    </row>
    <row r="368" spans="1:13" s="459" customFormat="1" x14ac:dyDescent="0.2">
      <c r="A368" s="453"/>
      <c r="B368" s="456"/>
      <c r="C368" s="456"/>
      <c r="D368" s="456"/>
      <c r="E368" s="456"/>
      <c r="F368" s="456"/>
      <c r="G368" s="456"/>
      <c r="H368" s="456"/>
      <c r="I368" s="456"/>
      <c r="J368" s="456"/>
      <c r="K368" s="34"/>
      <c r="L368" s="34"/>
      <c r="M368" s="34"/>
    </row>
    <row r="369" spans="1:13" s="459" customFormat="1" x14ac:dyDescent="0.2">
      <c r="A369" s="453"/>
      <c r="B369" s="456"/>
      <c r="C369" s="456"/>
      <c r="D369" s="456"/>
      <c r="E369" s="456"/>
      <c r="F369" s="456"/>
      <c r="G369" s="456"/>
      <c r="H369" s="456"/>
      <c r="I369" s="456"/>
      <c r="J369" s="456"/>
      <c r="K369" s="34"/>
      <c r="L369" s="34"/>
      <c r="M369" s="34"/>
    </row>
    <row r="370" spans="1:13" s="459" customFormat="1" x14ac:dyDescent="0.2">
      <c r="A370" s="453"/>
      <c r="B370" s="456"/>
      <c r="C370" s="456"/>
      <c r="D370" s="456"/>
      <c r="E370" s="456"/>
      <c r="F370" s="456"/>
      <c r="G370" s="456"/>
      <c r="H370" s="456"/>
      <c r="I370" s="456"/>
      <c r="J370" s="456"/>
      <c r="K370" s="34"/>
      <c r="L370" s="34"/>
      <c r="M370" s="34"/>
    </row>
    <row r="371" spans="1:13" s="459" customFormat="1" x14ac:dyDescent="0.2">
      <c r="A371" s="453"/>
      <c r="B371" s="456"/>
      <c r="C371" s="456"/>
      <c r="D371" s="456"/>
      <c r="E371" s="456"/>
      <c r="F371" s="456"/>
      <c r="G371" s="456"/>
      <c r="H371" s="456"/>
      <c r="I371" s="456"/>
      <c r="J371" s="456"/>
      <c r="K371" s="34"/>
      <c r="L371" s="34"/>
      <c r="M371" s="34"/>
    </row>
    <row r="372" spans="1:13" s="459" customFormat="1" x14ac:dyDescent="0.2">
      <c r="A372" s="453"/>
      <c r="B372" s="456"/>
      <c r="C372" s="456"/>
      <c r="D372" s="456"/>
      <c r="E372" s="456"/>
      <c r="F372" s="456"/>
      <c r="G372" s="456"/>
      <c r="H372" s="456"/>
      <c r="I372" s="456"/>
      <c r="J372" s="456"/>
      <c r="K372" s="34"/>
      <c r="L372" s="34"/>
      <c r="M372" s="34"/>
    </row>
    <row r="373" spans="1:13" s="459" customFormat="1" x14ac:dyDescent="0.2">
      <c r="A373" s="453"/>
      <c r="B373" s="456"/>
      <c r="C373" s="456"/>
      <c r="D373" s="456"/>
      <c r="E373" s="456"/>
      <c r="F373" s="456"/>
      <c r="G373" s="456"/>
      <c r="H373" s="456"/>
      <c r="I373" s="456"/>
      <c r="J373" s="456"/>
      <c r="K373" s="34"/>
      <c r="L373" s="34"/>
      <c r="M373" s="34"/>
    </row>
    <row r="374" spans="1:13" s="459" customFormat="1" x14ac:dyDescent="0.2">
      <c r="A374" s="453"/>
      <c r="B374" s="456"/>
      <c r="C374" s="456"/>
      <c r="D374" s="456"/>
      <c r="E374" s="456"/>
      <c r="F374" s="456"/>
      <c r="G374" s="456"/>
      <c r="H374" s="456"/>
      <c r="I374" s="456"/>
      <c r="J374" s="456"/>
      <c r="K374" s="34"/>
      <c r="L374" s="34"/>
      <c r="M374" s="34"/>
    </row>
    <row r="375" spans="1:13" s="459" customFormat="1" x14ac:dyDescent="0.2">
      <c r="A375" s="453"/>
      <c r="B375" s="456"/>
      <c r="C375" s="456"/>
      <c r="D375" s="456"/>
      <c r="E375" s="456"/>
      <c r="F375" s="456"/>
      <c r="G375" s="456"/>
      <c r="H375" s="456"/>
      <c r="I375" s="456"/>
      <c r="J375" s="456"/>
      <c r="K375" s="34"/>
      <c r="L375" s="34"/>
      <c r="M375" s="34"/>
    </row>
    <row r="376" spans="1:13" s="459" customFormat="1" x14ac:dyDescent="0.2">
      <c r="A376" s="453"/>
      <c r="B376" s="456"/>
      <c r="C376" s="456"/>
      <c r="D376" s="456"/>
      <c r="E376" s="456"/>
      <c r="F376" s="456"/>
      <c r="G376" s="456"/>
      <c r="H376" s="456"/>
      <c r="I376" s="456"/>
      <c r="J376" s="456"/>
      <c r="K376" s="34"/>
      <c r="L376" s="34"/>
      <c r="M376" s="34"/>
    </row>
    <row r="377" spans="1:13" s="459" customFormat="1" x14ac:dyDescent="0.2">
      <c r="A377" s="453"/>
      <c r="B377" s="456"/>
      <c r="C377" s="456"/>
      <c r="D377" s="456"/>
      <c r="E377" s="456"/>
      <c r="F377" s="456"/>
      <c r="G377" s="456"/>
      <c r="H377" s="456"/>
      <c r="I377" s="456"/>
      <c r="J377" s="456"/>
      <c r="K377" s="34"/>
      <c r="L377" s="34"/>
      <c r="M377" s="34"/>
    </row>
    <row r="378" spans="1:13" s="459" customFormat="1" x14ac:dyDescent="0.2">
      <c r="A378" s="453"/>
      <c r="B378" s="456"/>
      <c r="C378" s="456"/>
      <c r="D378" s="456"/>
      <c r="E378" s="456"/>
      <c r="F378" s="456"/>
      <c r="G378" s="456"/>
      <c r="H378" s="456"/>
      <c r="I378" s="456"/>
      <c r="J378" s="456"/>
      <c r="K378" s="34"/>
      <c r="L378" s="34"/>
      <c r="M378" s="34"/>
    </row>
    <row r="379" spans="1:13" s="459" customFormat="1" x14ac:dyDescent="0.2">
      <c r="A379" s="453"/>
      <c r="B379" s="456"/>
      <c r="C379" s="456"/>
      <c r="D379" s="456"/>
      <c r="E379" s="456"/>
      <c r="F379" s="456"/>
      <c r="G379" s="456"/>
      <c r="H379" s="456"/>
      <c r="I379" s="456"/>
      <c r="J379" s="456"/>
      <c r="K379" s="34"/>
      <c r="L379" s="34"/>
      <c r="M379" s="34"/>
    </row>
    <row r="380" spans="1:13" s="459" customFormat="1" x14ac:dyDescent="0.2">
      <c r="A380" s="453"/>
      <c r="B380" s="456"/>
      <c r="C380" s="456"/>
      <c r="D380" s="456"/>
      <c r="E380" s="456"/>
      <c r="F380" s="456"/>
      <c r="G380" s="456"/>
      <c r="H380" s="456"/>
      <c r="I380" s="456"/>
      <c r="J380" s="456"/>
      <c r="K380" s="34"/>
      <c r="L380" s="34"/>
      <c r="M380" s="34"/>
    </row>
    <row r="381" spans="1:13" s="459" customFormat="1" x14ac:dyDescent="0.2">
      <c r="A381" s="453"/>
      <c r="B381" s="456"/>
      <c r="C381" s="456"/>
      <c r="D381" s="456"/>
      <c r="E381" s="456"/>
      <c r="F381" s="456"/>
      <c r="G381" s="456"/>
      <c r="H381" s="456"/>
      <c r="I381" s="456"/>
      <c r="J381" s="456"/>
      <c r="K381" s="34"/>
      <c r="L381" s="34"/>
      <c r="M381" s="34"/>
    </row>
    <row r="382" spans="1:13" s="459" customFormat="1" x14ac:dyDescent="0.2">
      <c r="A382" s="453"/>
      <c r="B382" s="456"/>
      <c r="C382" s="456"/>
      <c r="D382" s="456"/>
      <c r="E382" s="456"/>
      <c r="F382" s="456"/>
      <c r="G382" s="456"/>
      <c r="H382" s="456"/>
      <c r="I382" s="456"/>
      <c r="J382" s="456"/>
      <c r="K382" s="34"/>
      <c r="L382" s="34"/>
      <c r="M382" s="34"/>
    </row>
    <row r="383" spans="1:13" s="459" customFormat="1" x14ac:dyDescent="0.2">
      <c r="A383" s="453"/>
      <c r="B383" s="456"/>
      <c r="C383" s="456"/>
      <c r="D383" s="456"/>
      <c r="E383" s="456"/>
      <c r="F383" s="456"/>
      <c r="G383" s="456"/>
      <c r="H383" s="456"/>
      <c r="I383" s="456"/>
      <c r="J383" s="456"/>
      <c r="K383" s="34"/>
      <c r="L383" s="34"/>
      <c r="M383" s="34"/>
    </row>
    <row r="384" spans="1:13" s="459" customFormat="1" x14ac:dyDescent="0.2">
      <c r="A384" s="453"/>
      <c r="B384" s="456"/>
      <c r="C384" s="456"/>
      <c r="D384" s="456"/>
      <c r="E384" s="456"/>
      <c r="F384" s="456"/>
      <c r="G384" s="456"/>
      <c r="H384" s="456"/>
      <c r="I384" s="456"/>
      <c r="J384" s="456"/>
      <c r="K384" s="34"/>
      <c r="L384" s="34"/>
      <c r="M384" s="34"/>
    </row>
    <row r="385" spans="1:13" s="459" customFormat="1" x14ac:dyDescent="0.2">
      <c r="A385" s="453"/>
      <c r="B385" s="456"/>
      <c r="C385" s="456"/>
      <c r="D385" s="456"/>
      <c r="E385" s="456"/>
      <c r="F385" s="456"/>
      <c r="G385" s="456"/>
      <c r="H385" s="456"/>
      <c r="I385" s="456"/>
      <c r="J385" s="456"/>
      <c r="K385" s="34"/>
      <c r="L385" s="34"/>
      <c r="M385" s="34"/>
    </row>
    <row r="386" spans="1:13" s="459" customFormat="1" x14ac:dyDescent="0.2">
      <c r="A386" s="453"/>
      <c r="B386" s="456"/>
      <c r="C386" s="456"/>
      <c r="D386" s="456"/>
      <c r="E386" s="456"/>
      <c r="F386" s="456"/>
      <c r="G386" s="456"/>
      <c r="H386" s="456"/>
      <c r="I386" s="456"/>
      <c r="J386" s="456"/>
      <c r="K386" s="34"/>
      <c r="L386" s="34"/>
      <c r="M386" s="34"/>
    </row>
    <row r="387" spans="1:13" s="459" customFormat="1" x14ac:dyDescent="0.2">
      <c r="A387" s="453"/>
      <c r="B387" s="456"/>
      <c r="C387" s="456"/>
      <c r="D387" s="456"/>
      <c r="E387" s="456"/>
      <c r="F387" s="456"/>
      <c r="G387" s="456"/>
      <c r="H387" s="456"/>
      <c r="I387" s="456"/>
      <c r="J387" s="456"/>
      <c r="K387" s="34"/>
      <c r="L387" s="34"/>
      <c r="M387" s="34"/>
    </row>
    <row r="388" spans="1:13" s="459" customFormat="1" x14ac:dyDescent="0.2">
      <c r="A388" s="453"/>
      <c r="B388" s="456"/>
      <c r="C388" s="456"/>
      <c r="D388" s="456"/>
      <c r="E388" s="456"/>
      <c r="F388" s="456"/>
      <c r="G388" s="456"/>
      <c r="H388" s="456"/>
      <c r="I388" s="456"/>
      <c r="J388" s="456"/>
      <c r="K388" s="34"/>
      <c r="L388" s="34"/>
      <c r="M388" s="34"/>
    </row>
    <row r="389" spans="1:13" s="459" customFormat="1" x14ac:dyDescent="0.2">
      <c r="A389" s="453"/>
      <c r="B389" s="456"/>
      <c r="C389" s="456"/>
      <c r="D389" s="456"/>
      <c r="E389" s="456"/>
      <c r="F389" s="456"/>
      <c r="G389" s="456"/>
      <c r="H389" s="456"/>
      <c r="I389" s="456"/>
      <c r="J389" s="456"/>
      <c r="K389" s="34"/>
      <c r="L389" s="34"/>
      <c r="M389" s="34"/>
    </row>
    <row r="390" spans="1:13" s="459" customFormat="1" x14ac:dyDescent="0.2">
      <c r="A390" s="453"/>
      <c r="B390" s="456"/>
      <c r="C390" s="456"/>
      <c r="D390" s="456"/>
      <c r="E390" s="456"/>
      <c r="F390" s="456"/>
      <c r="G390" s="456"/>
      <c r="H390" s="456"/>
      <c r="I390" s="456"/>
      <c r="J390" s="456"/>
      <c r="K390" s="34"/>
      <c r="L390" s="34"/>
      <c r="M390" s="34"/>
    </row>
    <row r="391" spans="1:13" s="459" customFormat="1" x14ac:dyDescent="0.2">
      <c r="A391" s="453"/>
      <c r="B391" s="456"/>
      <c r="C391" s="456"/>
      <c r="D391" s="456"/>
      <c r="E391" s="456"/>
      <c r="F391" s="456"/>
      <c r="G391" s="456"/>
      <c r="H391" s="456"/>
      <c r="I391" s="456"/>
      <c r="J391" s="456"/>
      <c r="K391" s="34"/>
      <c r="L391" s="34"/>
      <c r="M391" s="34"/>
    </row>
    <row r="392" spans="1:13" s="459" customFormat="1" x14ac:dyDescent="0.2">
      <c r="A392" s="453"/>
      <c r="B392" s="456"/>
      <c r="C392" s="456"/>
      <c r="D392" s="456"/>
      <c r="E392" s="456"/>
      <c r="F392" s="456"/>
      <c r="G392" s="456"/>
      <c r="H392" s="456"/>
      <c r="I392" s="456"/>
      <c r="J392" s="456"/>
      <c r="K392" s="34"/>
      <c r="L392" s="34"/>
      <c r="M392" s="34"/>
    </row>
    <row r="393" spans="1:13" s="459" customFormat="1" x14ac:dyDescent="0.2">
      <c r="A393" s="453"/>
      <c r="B393" s="456"/>
      <c r="C393" s="456"/>
      <c r="D393" s="456"/>
      <c r="E393" s="456"/>
      <c r="F393" s="456"/>
      <c r="G393" s="456"/>
      <c r="H393" s="456"/>
      <c r="I393" s="456"/>
      <c r="J393" s="456"/>
      <c r="K393" s="34"/>
      <c r="L393" s="34"/>
      <c r="M393" s="34"/>
    </row>
    <row r="394" spans="1:13" s="459" customFormat="1" x14ac:dyDescent="0.2">
      <c r="A394" s="453"/>
      <c r="B394" s="456"/>
      <c r="C394" s="456"/>
      <c r="D394" s="456"/>
      <c r="E394" s="456"/>
      <c r="F394" s="456"/>
      <c r="G394" s="456"/>
      <c r="H394" s="456"/>
      <c r="I394" s="456"/>
      <c r="J394" s="456"/>
      <c r="K394" s="34"/>
      <c r="L394" s="34"/>
      <c r="M394" s="34"/>
    </row>
    <row r="395" spans="1:13" s="459" customFormat="1" x14ac:dyDescent="0.2">
      <c r="A395" s="453"/>
      <c r="B395" s="456"/>
      <c r="C395" s="456"/>
      <c r="D395" s="456"/>
      <c r="E395" s="456"/>
      <c r="F395" s="456"/>
      <c r="G395" s="456"/>
      <c r="H395" s="456"/>
      <c r="I395" s="456"/>
      <c r="J395" s="456"/>
      <c r="K395" s="34"/>
      <c r="L395" s="34"/>
      <c r="M395" s="34"/>
    </row>
    <row r="396" spans="1:13" s="556" customFormat="1" x14ac:dyDescent="0.2">
      <c r="A396" s="554"/>
      <c r="B396" s="555"/>
      <c r="C396" s="555"/>
      <c r="D396" s="555"/>
      <c r="E396" s="555"/>
      <c r="F396" s="555"/>
      <c r="G396" s="555"/>
      <c r="H396" s="555"/>
      <c r="I396" s="555"/>
      <c r="J396" s="555"/>
      <c r="K396" s="34"/>
      <c r="L396" s="34"/>
      <c r="M396" s="34"/>
    </row>
    <row r="397" spans="1:13" s="556" customFormat="1" x14ac:dyDescent="0.2">
      <c r="A397" s="554"/>
      <c r="B397" s="555"/>
      <c r="C397" s="555"/>
      <c r="D397" s="555"/>
      <c r="E397" s="555"/>
      <c r="F397" s="555"/>
      <c r="G397" s="555"/>
      <c r="H397" s="555"/>
      <c r="I397" s="555"/>
      <c r="J397" s="555"/>
      <c r="K397" s="34"/>
      <c r="L397" s="34"/>
      <c r="M397" s="34"/>
    </row>
    <row r="398" spans="1:13" s="556" customFormat="1" x14ac:dyDescent="0.2">
      <c r="A398" s="554"/>
      <c r="B398" s="555"/>
      <c r="C398" s="555"/>
      <c r="D398" s="555"/>
      <c r="E398" s="555"/>
      <c r="F398" s="555"/>
      <c r="G398" s="555"/>
      <c r="H398" s="555"/>
      <c r="I398" s="555"/>
      <c r="J398" s="555"/>
      <c r="K398" s="34"/>
      <c r="L398" s="34"/>
      <c r="M398" s="34"/>
    </row>
    <row r="399" spans="1:13" s="459" customFormat="1" x14ac:dyDescent="0.2">
      <c r="A399" s="453"/>
      <c r="B399" s="456"/>
      <c r="C399" s="456"/>
      <c r="D399" s="456"/>
      <c r="E399" s="456"/>
      <c r="F399" s="456"/>
      <c r="G399" s="456"/>
      <c r="H399" s="456"/>
      <c r="I399" s="456"/>
      <c r="J399" s="456"/>
      <c r="K399" s="34"/>
      <c r="L399" s="34"/>
      <c r="M399" s="34"/>
    </row>
    <row r="400" spans="1:13" x14ac:dyDescent="0.2">
      <c r="B400" s="261"/>
      <c r="C400" s="261"/>
      <c r="D400" s="261"/>
      <c r="E400" s="261"/>
      <c r="F400" s="261"/>
      <c r="G400" s="261"/>
      <c r="H400" s="261"/>
      <c r="I400" s="261"/>
      <c r="J400" s="261"/>
      <c r="K400" s="34"/>
      <c r="L400" s="34"/>
      <c r="M400" s="34"/>
    </row>
    <row r="402" spans="1:15" x14ac:dyDescent="0.2">
      <c r="F402" s="27" t="s">
        <v>18</v>
      </c>
      <c r="G402" s="410">
        <f>G298+1</f>
        <v>19</v>
      </c>
    </row>
    <row r="403" spans="1:15" x14ac:dyDescent="0.2">
      <c r="B403" s="1" t="str">
        <f>B227</f>
        <v>Stichting Windroos Foundation</v>
      </c>
      <c r="C403" s="229"/>
      <c r="D403" s="229"/>
      <c r="E403" s="229"/>
      <c r="F403" s="229"/>
      <c r="G403" s="229"/>
      <c r="H403" s="229"/>
      <c r="I403" s="229"/>
      <c r="J403" s="229"/>
      <c r="K403" s="229"/>
      <c r="L403" s="229"/>
      <c r="M403" s="229"/>
    </row>
    <row r="404" spans="1:15" s="262" customFormat="1" x14ac:dyDescent="0.2">
      <c r="A404" s="453"/>
      <c r="B404" s="30"/>
      <c r="C404" s="31"/>
      <c r="D404" s="31"/>
      <c r="E404" s="31"/>
      <c r="F404" s="31"/>
      <c r="G404" s="31"/>
      <c r="H404" s="31"/>
      <c r="I404" s="31"/>
      <c r="J404" s="31"/>
      <c r="K404" s="31"/>
      <c r="L404" s="31"/>
      <c r="M404" s="31"/>
    </row>
    <row r="405" spans="1:15" s="262" customFormat="1" x14ac:dyDescent="0.2">
      <c r="A405" s="453"/>
      <c r="B405" s="29"/>
      <c r="C405" s="15"/>
      <c r="D405" s="15"/>
      <c r="E405" s="15"/>
      <c r="F405" s="15"/>
      <c r="G405" s="15"/>
      <c r="H405" s="15"/>
      <c r="I405" s="15"/>
      <c r="J405" s="15"/>
      <c r="K405" s="15"/>
      <c r="L405" s="15"/>
      <c r="M405" s="15"/>
    </row>
    <row r="406" spans="1:15" s="262" customFormat="1" x14ac:dyDescent="0.2">
      <c r="A406" s="453"/>
      <c r="B406" s="29"/>
      <c r="C406" s="15"/>
      <c r="D406" s="15"/>
      <c r="E406" s="15"/>
      <c r="F406" s="15"/>
      <c r="G406" s="15"/>
      <c r="H406" s="15"/>
      <c r="I406" s="15"/>
      <c r="J406" s="15"/>
      <c r="K406" s="15"/>
      <c r="L406" s="15"/>
      <c r="M406" s="15"/>
    </row>
    <row r="407" spans="1:15" s="262" customFormat="1" x14ac:dyDescent="0.2">
      <c r="A407" s="453"/>
      <c r="B407" s="29" t="str">
        <f>B231</f>
        <v>5.1.10 TOELICHTING OP DE RESULTATENREKENING</v>
      </c>
      <c r="C407" s="15"/>
      <c r="D407" s="15"/>
      <c r="E407" s="15"/>
      <c r="F407" s="15"/>
      <c r="G407" s="15"/>
      <c r="H407" s="15"/>
      <c r="I407" s="15"/>
      <c r="J407" s="15"/>
      <c r="K407" s="15"/>
      <c r="L407" s="15"/>
      <c r="M407" s="15"/>
    </row>
    <row r="408" spans="1:15" s="262" customFormat="1" x14ac:dyDescent="0.2">
      <c r="A408" s="453"/>
      <c r="B408" s="29"/>
      <c r="C408" s="15"/>
      <c r="D408" s="15"/>
      <c r="E408" s="15"/>
      <c r="F408" s="15"/>
      <c r="G408" s="15"/>
      <c r="H408" s="15"/>
      <c r="I408" s="15"/>
      <c r="J408" s="15"/>
      <c r="K408" s="15"/>
      <c r="L408" s="15"/>
      <c r="M408" s="15"/>
    </row>
    <row r="409" spans="1:15" s="262" customFormat="1" x14ac:dyDescent="0.2">
      <c r="A409" s="453"/>
      <c r="B409" s="29"/>
      <c r="C409" s="15"/>
      <c r="D409" s="15"/>
      <c r="E409" s="15"/>
      <c r="F409" s="15"/>
      <c r="G409" s="15"/>
      <c r="H409" s="15"/>
      <c r="I409" s="15"/>
      <c r="J409" s="15"/>
      <c r="K409" s="15"/>
      <c r="L409" s="15"/>
      <c r="M409" s="15"/>
    </row>
    <row r="410" spans="1:15" s="262" customFormat="1" x14ac:dyDescent="0.2">
      <c r="A410" s="453"/>
      <c r="B410" s="9" t="s">
        <v>535</v>
      </c>
      <c r="C410"/>
      <c r="D410"/>
      <c r="E410"/>
      <c r="F410"/>
      <c r="G410"/>
      <c r="H410"/>
      <c r="I410"/>
      <c r="J410"/>
      <c r="K410" s="113" t="str">
        <f>K11</f>
        <v>2017</v>
      </c>
      <c r="L410"/>
      <c r="M410" s="113" t="str">
        <f>M11</f>
        <v>2016</v>
      </c>
    </row>
    <row r="411" spans="1:15" s="262" customFormat="1" x14ac:dyDescent="0.2">
      <c r="A411" s="453"/>
      <c r="B411"/>
      <c r="C411"/>
      <c r="D411"/>
      <c r="E411"/>
      <c r="F411"/>
      <c r="G411"/>
      <c r="H411"/>
      <c r="I411"/>
      <c r="J411"/>
      <c r="K411" s="188" t="s">
        <v>6</v>
      </c>
      <c r="L411"/>
      <c r="M411" s="188" t="s">
        <v>6</v>
      </c>
    </row>
    <row r="412" spans="1:15" s="262" customFormat="1" x14ac:dyDescent="0.2">
      <c r="A412" s="453"/>
      <c r="B412" s="353" t="s">
        <v>684</v>
      </c>
      <c r="C412"/>
      <c r="D412"/>
      <c r="E412"/>
      <c r="F412"/>
      <c r="G412"/>
      <c r="H412"/>
      <c r="I412"/>
      <c r="J412"/>
      <c r="K412"/>
      <c r="L412"/>
      <c r="M412"/>
    </row>
    <row r="413" spans="1:15" s="262" customFormat="1" x14ac:dyDescent="0.2">
      <c r="A413" s="453"/>
      <c r="B413"/>
      <c r="C413"/>
      <c r="D413"/>
      <c r="E413"/>
      <c r="F413"/>
      <c r="G413"/>
      <c r="H413"/>
      <c r="I413"/>
      <c r="J413"/>
      <c r="K413"/>
      <c r="L413"/>
      <c r="M413"/>
    </row>
    <row r="414" spans="1:15" s="262" customFormat="1" x14ac:dyDescent="0.2">
      <c r="A414" s="453"/>
      <c r="B414">
        <v>1</v>
      </c>
      <c r="C414" t="s">
        <v>71</v>
      </c>
      <c r="D414"/>
      <c r="E414"/>
      <c r="F414"/>
      <c r="G414"/>
      <c r="H414"/>
      <c r="I414"/>
      <c r="J414"/>
      <c r="K414" s="419">
        <f>(3200+300)*1.21</f>
        <v>4235</v>
      </c>
      <c r="L414" s="420"/>
      <c r="M414" s="419">
        <v>6655</v>
      </c>
    </row>
    <row r="415" spans="1:15" s="262" customFormat="1" x14ac:dyDescent="0.2">
      <c r="A415" s="453"/>
      <c r="B415">
        <v>2</v>
      </c>
      <c r="C415" t="s">
        <v>72</v>
      </c>
      <c r="D415"/>
      <c r="E415"/>
      <c r="F415"/>
      <c r="G415"/>
      <c r="H415"/>
      <c r="I415"/>
      <c r="J415"/>
      <c r="K415" s="419">
        <v>1815</v>
      </c>
      <c r="L415" s="420"/>
      <c r="M415" s="419">
        <v>4235</v>
      </c>
      <c r="O415" s="10"/>
    </row>
    <row r="416" spans="1:15" s="262" customFormat="1" x14ac:dyDescent="0.2">
      <c r="A416" s="453"/>
      <c r="B416">
        <v>3</v>
      </c>
      <c r="C416" t="s">
        <v>73</v>
      </c>
      <c r="D416"/>
      <c r="E416"/>
      <c r="F416"/>
      <c r="G416"/>
      <c r="H416"/>
      <c r="I416"/>
      <c r="J416"/>
      <c r="K416" s="419">
        <v>0</v>
      </c>
      <c r="L416" s="420"/>
      <c r="M416" s="419">
        <v>0</v>
      </c>
    </row>
    <row r="417" spans="1:15" s="262" customFormat="1" x14ac:dyDescent="0.2">
      <c r="A417" s="453"/>
      <c r="B417">
        <v>4</v>
      </c>
      <c r="C417" s="480" t="s">
        <v>704</v>
      </c>
      <c r="D417"/>
      <c r="E417"/>
      <c r="F417"/>
      <c r="G417"/>
      <c r="H417"/>
      <c r="I417"/>
      <c r="J417"/>
      <c r="K417" s="419">
        <f>9385-K414-K415</f>
        <v>3335</v>
      </c>
      <c r="L417" s="420"/>
      <c r="M417" s="419">
        <v>2079</v>
      </c>
      <c r="O417" s="420"/>
    </row>
    <row r="418" spans="1:15" s="262" customFormat="1" x14ac:dyDescent="0.2">
      <c r="A418" s="453"/>
      <c r="B418"/>
      <c r="C418"/>
      <c r="D418"/>
      <c r="E418"/>
      <c r="F418"/>
      <c r="G418"/>
      <c r="H418"/>
      <c r="I418"/>
      <c r="J418"/>
      <c r="K418" s="111"/>
      <c r="L418"/>
      <c r="M418" s="111"/>
    </row>
    <row r="419" spans="1:15" s="262" customFormat="1" ht="13.5" thickBot="1" x14ac:dyDescent="0.25">
      <c r="A419" s="453"/>
      <c r="B419" t="s">
        <v>74</v>
      </c>
      <c r="C419"/>
      <c r="D419"/>
      <c r="E419"/>
      <c r="F419"/>
      <c r="G419"/>
      <c r="H419"/>
      <c r="I419"/>
      <c r="J419"/>
      <c r="K419" s="466">
        <f>SUM(K414:K417)</f>
        <v>9385</v>
      </c>
      <c r="L419" s="420"/>
      <c r="M419" s="466">
        <f>SUM(M414:M417)</f>
        <v>12969</v>
      </c>
    </row>
    <row r="420" spans="1:15" s="335" customFormat="1" ht="13.5" thickTop="1" x14ac:dyDescent="0.2">
      <c r="A420" s="453"/>
      <c r="K420" s="20"/>
      <c r="M420" s="20"/>
    </row>
    <row r="421" spans="1:15" s="335" customFormat="1" x14ac:dyDescent="0.2">
      <c r="A421" s="453"/>
      <c r="B421" s="129" t="s">
        <v>132</v>
      </c>
      <c r="C421" s="130"/>
      <c r="D421" s="130"/>
      <c r="E421" s="130"/>
      <c r="F421" s="130"/>
      <c r="G421" s="130"/>
      <c r="H421" s="130"/>
      <c r="I421" s="130"/>
      <c r="J421" s="130"/>
      <c r="K421" s="146"/>
      <c r="L421" s="147"/>
      <c r="M421" s="148"/>
    </row>
    <row r="422" spans="1:15" s="335" customFormat="1" x14ac:dyDescent="0.2">
      <c r="A422" s="453"/>
      <c r="B422" s="579"/>
      <c r="C422" s="580"/>
      <c r="D422" s="580"/>
      <c r="E422" s="580"/>
      <c r="F422" s="580"/>
      <c r="G422" s="580"/>
      <c r="H422" s="580"/>
      <c r="I422" s="580"/>
      <c r="J422" s="580"/>
      <c r="K422" s="580"/>
      <c r="L422" s="580"/>
      <c r="M422" s="581"/>
    </row>
    <row r="423" spans="1:15" s="335" customFormat="1" x14ac:dyDescent="0.2">
      <c r="A423" s="453"/>
      <c r="B423" s="579"/>
      <c r="C423" s="580"/>
      <c r="D423" s="580"/>
      <c r="E423" s="580"/>
      <c r="F423" s="580"/>
      <c r="G423" s="580"/>
      <c r="H423" s="580"/>
      <c r="I423" s="580"/>
      <c r="J423" s="580"/>
      <c r="K423" s="580"/>
      <c r="L423" s="580"/>
      <c r="M423" s="581"/>
    </row>
    <row r="424" spans="1:15" s="335" customFormat="1" x14ac:dyDescent="0.2">
      <c r="A424" s="453"/>
      <c r="B424" s="582"/>
      <c r="C424" s="583"/>
      <c r="D424" s="583"/>
      <c r="E424" s="583"/>
      <c r="F424" s="583"/>
      <c r="G424" s="583"/>
      <c r="H424" s="583"/>
      <c r="I424" s="583"/>
      <c r="J424" s="583"/>
      <c r="K424" s="583"/>
      <c r="L424" s="583"/>
      <c r="M424" s="584"/>
    </row>
    <row r="425" spans="1:15" s="262" customFormat="1" x14ac:dyDescent="0.2">
      <c r="A425" s="453"/>
      <c r="B425"/>
      <c r="C425"/>
      <c r="D425"/>
      <c r="E425"/>
      <c r="F425"/>
      <c r="G425"/>
      <c r="H425"/>
      <c r="I425"/>
      <c r="J425"/>
      <c r="K425"/>
      <c r="L425"/>
      <c r="M425"/>
    </row>
    <row r="426" spans="1:15" s="283" customFormat="1" x14ac:dyDescent="0.2">
      <c r="A426" s="453"/>
    </row>
    <row r="427" spans="1:15" s="262" customFormat="1" x14ac:dyDescent="0.2">
      <c r="A427" s="453"/>
      <c r="B427" s="9" t="s">
        <v>536</v>
      </c>
      <c r="C427" s="15"/>
      <c r="D427" s="15"/>
      <c r="E427" s="15"/>
      <c r="F427" s="15"/>
      <c r="G427" s="15"/>
      <c r="H427" s="15"/>
      <c r="I427" s="15"/>
      <c r="J427" s="15"/>
      <c r="K427" s="15"/>
      <c r="L427" s="15"/>
      <c r="M427" s="15"/>
    </row>
    <row r="428" spans="1:15" s="262" customFormat="1" x14ac:dyDescent="0.2">
      <c r="A428" s="453"/>
      <c r="C428"/>
      <c r="D428"/>
      <c r="E428"/>
      <c r="F428"/>
      <c r="G428"/>
      <c r="H428"/>
      <c r="I428"/>
      <c r="J428"/>
      <c r="K428"/>
      <c r="L428"/>
      <c r="M428"/>
    </row>
    <row r="429" spans="1:15" s="262" customFormat="1" ht="25.5" customHeight="1" x14ac:dyDescent="0.2">
      <c r="A429" s="453"/>
      <c r="B429" s="628" t="s">
        <v>274</v>
      </c>
      <c r="C429" s="628"/>
      <c r="D429" s="628"/>
      <c r="E429" s="628"/>
      <c r="F429" s="628"/>
      <c r="G429" s="628"/>
      <c r="H429" s="628"/>
      <c r="I429" s="628"/>
      <c r="J429" s="628"/>
      <c r="K429" s="628"/>
      <c r="L429" s="628"/>
      <c r="M429" s="647"/>
    </row>
    <row r="430" spans="1:15" s="262" customFormat="1" x14ac:dyDescent="0.2">
      <c r="A430" s="453"/>
    </row>
    <row r="431" spans="1:15" s="262" customFormat="1" x14ac:dyDescent="0.2">
      <c r="A431" s="453"/>
      <c r="B431" s="203" t="s">
        <v>335</v>
      </c>
      <c r="C431"/>
      <c r="D431"/>
      <c r="E431"/>
      <c r="F431"/>
      <c r="G431"/>
      <c r="H431"/>
      <c r="I431"/>
      <c r="J431"/>
      <c r="K431"/>
      <c r="L431"/>
      <c r="M431"/>
    </row>
    <row r="432" spans="1:15" s="262" customFormat="1" x14ac:dyDescent="0.2">
      <c r="A432" s="453"/>
      <c r="B432"/>
      <c r="C432"/>
      <c r="D432"/>
      <c r="E432"/>
      <c r="F432"/>
      <c r="G432"/>
      <c r="H432"/>
      <c r="I432"/>
      <c r="J432"/>
      <c r="K432"/>
      <c r="L432"/>
      <c r="M432"/>
    </row>
    <row r="433" spans="1:13" s="262" customFormat="1" x14ac:dyDescent="0.2">
      <c r="A433" s="453"/>
      <c r="B433" s="369" t="s">
        <v>541</v>
      </c>
      <c r="C433"/>
      <c r="D433"/>
      <c r="E433"/>
      <c r="F433"/>
      <c r="G433"/>
      <c r="H433"/>
      <c r="I433"/>
      <c r="J433"/>
      <c r="K433"/>
      <c r="L433"/>
      <c r="M433"/>
    </row>
    <row r="434" spans="1:13" s="262" customFormat="1" x14ac:dyDescent="0.2">
      <c r="A434" s="453"/>
      <c r="B434" s="261"/>
    </row>
    <row r="435" spans="1:13" s="262" customFormat="1" x14ac:dyDescent="0.2">
      <c r="A435" s="453"/>
      <c r="B435" s="261"/>
    </row>
    <row r="436" spans="1:13" s="262" customFormat="1" x14ac:dyDescent="0.2">
      <c r="A436" s="453"/>
      <c r="B436" s="261"/>
    </row>
    <row r="437" spans="1:13" x14ac:dyDescent="0.2">
      <c r="B437" s="261"/>
      <c r="C437" s="262"/>
      <c r="D437" s="262"/>
      <c r="E437" s="262"/>
      <c r="F437" s="262"/>
      <c r="G437" s="262"/>
      <c r="H437" s="262"/>
      <c r="I437" s="262"/>
      <c r="J437" s="262"/>
      <c r="K437" s="262"/>
      <c r="L437" s="262"/>
      <c r="M437" s="262"/>
    </row>
    <row r="438" spans="1:13" x14ac:dyDescent="0.2">
      <c r="B438" s="29"/>
      <c r="C438" s="15"/>
      <c r="D438" s="15"/>
      <c r="E438" s="15"/>
      <c r="F438" s="15"/>
      <c r="G438" s="15"/>
      <c r="H438" s="15"/>
      <c r="I438" s="15"/>
      <c r="J438" s="15"/>
      <c r="K438" s="15"/>
      <c r="L438" s="15"/>
      <c r="M438" s="15"/>
    </row>
    <row r="440" spans="1:13" x14ac:dyDescent="0.2">
      <c r="B440" s="1" t="s">
        <v>226</v>
      </c>
      <c r="C440" s="229"/>
      <c r="D440" s="229"/>
      <c r="E440" s="229"/>
      <c r="F440" s="229"/>
      <c r="G440" s="229"/>
      <c r="H440" s="229"/>
      <c r="I440" s="229"/>
      <c r="J440" s="229"/>
      <c r="K440" s="229"/>
    </row>
    <row r="441" spans="1:13" x14ac:dyDescent="0.2">
      <c r="B441" s="229"/>
      <c r="C441" s="229"/>
      <c r="D441" s="229"/>
      <c r="E441" s="229"/>
      <c r="F441" s="229"/>
      <c r="G441" s="229"/>
      <c r="H441" s="229"/>
      <c r="I441" s="229"/>
      <c r="J441" s="229"/>
      <c r="K441" s="229"/>
    </row>
    <row r="442" spans="1:13" x14ac:dyDescent="0.2">
      <c r="B442" s="229"/>
      <c r="C442" s="229"/>
      <c r="D442" s="229"/>
      <c r="E442" s="229"/>
      <c r="F442" s="229"/>
      <c r="G442" s="229"/>
      <c r="H442" s="229"/>
      <c r="I442" s="229"/>
      <c r="J442" s="229"/>
      <c r="K442" s="229"/>
    </row>
    <row r="443" spans="1:13" x14ac:dyDescent="0.2">
      <c r="B443" s="229"/>
      <c r="C443" s="229"/>
      <c r="D443" s="229"/>
      <c r="E443" s="229"/>
      <c r="F443" s="229"/>
      <c r="G443" s="229"/>
      <c r="H443" s="229"/>
      <c r="I443" s="229"/>
      <c r="J443" s="229"/>
      <c r="K443" s="229"/>
    </row>
    <row r="444" spans="1:13" x14ac:dyDescent="0.2">
      <c r="B444" s="229"/>
      <c r="C444" s="229"/>
      <c r="D444" s="229"/>
      <c r="E444" s="229"/>
      <c r="F444" s="229"/>
      <c r="G444" s="229"/>
      <c r="H444" s="229"/>
      <c r="I444" s="229"/>
      <c r="J444" s="229"/>
      <c r="K444" s="229"/>
    </row>
    <row r="445" spans="1:13" x14ac:dyDescent="0.2">
      <c r="B445" s="228" t="s">
        <v>270</v>
      </c>
      <c r="C445" s="228"/>
      <c r="D445" s="228"/>
      <c r="E445" s="228"/>
      <c r="F445" s="229"/>
      <c r="G445" s="408"/>
      <c r="H445" s="408"/>
      <c r="I445" s="408"/>
      <c r="J445" s="408"/>
      <c r="K445" s="229"/>
    </row>
    <row r="446" spans="1:13" x14ac:dyDescent="0.2">
      <c r="B446" s="165" t="str">
        <f>I261</f>
        <v>J. Koning</v>
      </c>
      <c r="C446" s="229"/>
      <c r="D446" s="229"/>
      <c r="E446" s="533" t="s">
        <v>718</v>
      </c>
      <c r="F446" s="229"/>
      <c r="G446" s="408"/>
      <c r="H446" s="408"/>
      <c r="I446" s="408"/>
      <c r="J446" s="408"/>
      <c r="K446" s="229"/>
    </row>
    <row r="447" spans="1:13" x14ac:dyDescent="0.2">
      <c r="B447" s="229"/>
      <c r="C447" s="229"/>
      <c r="D447" s="229"/>
      <c r="E447" s="229"/>
      <c r="F447" s="229"/>
      <c r="G447" s="229"/>
      <c r="H447" s="229"/>
      <c r="I447" s="229"/>
      <c r="J447" s="229"/>
      <c r="K447" s="229"/>
    </row>
    <row r="448" spans="1:13" x14ac:dyDescent="0.2">
      <c r="B448" s="229"/>
      <c r="C448" s="229"/>
      <c r="D448" s="229"/>
      <c r="E448" s="229"/>
      <c r="F448" s="229"/>
      <c r="G448" s="229"/>
      <c r="H448" s="229"/>
      <c r="I448" s="229"/>
      <c r="J448" s="229"/>
      <c r="K448" s="229"/>
    </row>
    <row r="449" spans="2:11" x14ac:dyDescent="0.2">
      <c r="B449" s="229"/>
      <c r="C449" s="229"/>
      <c r="D449" s="229"/>
      <c r="E449" s="229"/>
      <c r="F449" s="229"/>
      <c r="G449" s="229"/>
      <c r="H449" s="229"/>
      <c r="I449" s="229"/>
      <c r="J449" s="229"/>
      <c r="K449" s="229"/>
    </row>
    <row r="450" spans="2:11" x14ac:dyDescent="0.2">
      <c r="B450" s="228" t="s">
        <v>270</v>
      </c>
      <c r="C450" s="228"/>
      <c r="D450" s="228"/>
      <c r="E450" s="228"/>
      <c r="F450" s="229"/>
      <c r="G450" s="228" t="s">
        <v>270</v>
      </c>
      <c r="H450" s="228"/>
      <c r="I450" s="228"/>
      <c r="J450" s="228"/>
      <c r="K450" s="229"/>
    </row>
    <row r="451" spans="2:11" x14ac:dyDescent="0.2">
      <c r="B451" s="415" t="s">
        <v>623</v>
      </c>
      <c r="C451" s="229"/>
      <c r="D451" s="229"/>
      <c r="E451" s="532" t="str">
        <f>$E$446</f>
        <v>20 april 2018</v>
      </c>
      <c r="F451" s="229"/>
      <c r="G451" s="415" t="s">
        <v>624</v>
      </c>
      <c r="H451" s="229"/>
      <c r="I451" s="532"/>
      <c r="J451" s="532" t="str">
        <f>$E$446</f>
        <v>20 april 2018</v>
      </c>
      <c r="K451" s="229"/>
    </row>
    <row r="452" spans="2:11" x14ac:dyDescent="0.2">
      <c r="B452" s="229"/>
      <c r="C452" s="229"/>
      <c r="D452" s="229"/>
      <c r="E452" s="229"/>
      <c r="F452" s="229"/>
      <c r="G452" s="229"/>
      <c r="H452" s="229"/>
      <c r="I452" s="229"/>
      <c r="J452" s="229"/>
      <c r="K452" s="229"/>
    </row>
    <row r="453" spans="2:11" x14ac:dyDescent="0.2">
      <c r="B453" s="229"/>
      <c r="C453" s="73"/>
      <c r="D453" s="229"/>
      <c r="E453" s="229"/>
      <c r="F453" s="229"/>
      <c r="G453" s="229"/>
      <c r="H453" s="229"/>
      <c r="I453" s="229"/>
      <c r="J453" s="229"/>
      <c r="K453" s="229"/>
    </row>
    <row r="454" spans="2:11" x14ac:dyDescent="0.2">
      <c r="B454" s="408"/>
      <c r="C454" s="73"/>
      <c r="D454" s="408"/>
      <c r="E454" s="408"/>
      <c r="F454" s="229"/>
      <c r="G454" s="229"/>
      <c r="H454" s="229"/>
      <c r="I454" s="229"/>
      <c r="J454" s="229"/>
      <c r="K454" s="229"/>
    </row>
    <row r="455" spans="2:11" x14ac:dyDescent="0.2">
      <c r="B455" s="414" t="s">
        <v>270</v>
      </c>
      <c r="C455" s="414"/>
      <c r="D455" s="414"/>
      <c r="E455" s="414"/>
      <c r="F455" s="416"/>
      <c r="G455" s="414" t="s">
        <v>270</v>
      </c>
      <c r="H455" s="414"/>
      <c r="I455" s="414"/>
      <c r="J455" s="414"/>
      <c r="K455" s="229"/>
    </row>
    <row r="456" spans="2:11" x14ac:dyDescent="0.2">
      <c r="B456" s="415" t="s">
        <v>625</v>
      </c>
      <c r="C456" s="416"/>
      <c r="D456" s="416"/>
      <c r="E456" s="532"/>
      <c r="F456" s="534" t="str">
        <f>$E$446</f>
        <v>20 april 2018</v>
      </c>
      <c r="G456" s="415" t="s">
        <v>626</v>
      </c>
      <c r="H456" s="416"/>
      <c r="I456" s="416"/>
      <c r="J456" s="532" t="str">
        <f>$E$446</f>
        <v>20 april 2018</v>
      </c>
      <c r="K456" s="229"/>
    </row>
    <row r="457" spans="2:11" x14ac:dyDescent="0.2">
      <c r="B457" s="408"/>
      <c r="C457" s="73"/>
      <c r="D457" s="408"/>
      <c r="E457" s="408"/>
      <c r="F457" s="229"/>
      <c r="G457" s="408"/>
      <c r="H457" s="408"/>
      <c r="I457" s="408"/>
      <c r="J457" s="408"/>
      <c r="K457" s="229"/>
    </row>
    <row r="458" spans="2:11" x14ac:dyDescent="0.2">
      <c r="B458" s="408"/>
      <c r="C458" s="73"/>
      <c r="D458" s="408"/>
      <c r="E458" s="408"/>
      <c r="F458" s="229"/>
      <c r="G458" s="408"/>
      <c r="H458" s="408"/>
      <c r="I458" s="408"/>
      <c r="J458" s="408"/>
      <c r="K458" s="229"/>
    </row>
    <row r="459" spans="2:11" x14ac:dyDescent="0.2">
      <c r="B459" s="408"/>
      <c r="C459" s="73"/>
      <c r="D459" s="408"/>
      <c r="E459" s="408"/>
      <c r="F459" s="229"/>
      <c r="G459" s="408"/>
      <c r="H459" s="408"/>
      <c r="I459" s="408"/>
      <c r="J459" s="408"/>
      <c r="K459" s="229"/>
    </row>
    <row r="460" spans="2:11" x14ac:dyDescent="0.2">
      <c r="F460" s="416"/>
      <c r="G460" s="413"/>
      <c r="H460" s="413"/>
      <c r="I460" s="413"/>
      <c r="J460" s="413"/>
      <c r="K460" s="229"/>
    </row>
    <row r="461" spans="2:11" x14ac:dyDescent="0.2">
      <c r="F461" s="416"/>
      <c r="G461" s="413"/>
      <c r="H461" s="413"/>
      <c r="I461" s="413"/>
      <c r="J461" s="417"/>
      <c r="K461" s="229"/>
    </row>
    <row r="462" spans="2:11" x14ac:dyDescent="0.2">
      <c r="B462" s="408"/>
      <c r="C462" s="73"/>
      <c r="D462" s="408"/>
      <c r="E462" s="408"/>
      <c r="F462" s="229"/>
      <c r="G462" s="408"/>
      <c r="H462" s="408"/>
      <c r="I462" s="408"/>
      <c r="J462" s="408"/>
      <c r="K462" s="229"/>
    </row>
    <row r="463" spans="2:11" x14ac:dyDescent="0.2">
      <c r="B463" s="408"/>
      <c r="C463" s="73"/>
      <c r="D463" s="408"/>
      <c r="E463" s="408"/>
      <c r="F463" s="229"/>
      <c r="G463" s="408"/>
      <c r="H463" s="408"/>
      <c r="I463" s="408"/>
      <c r="J463" s="408"/>
      <c r="K463" s="229"/>
    </row>
    <row r="464" spans="2:11" x14ac:dyDescent="0.2">
      <c r="B464" s="408"/>
      <c r="C464" s="73"/>
      <c r="D464" s="408"/>
      <c r="E464" s="408"/>
      <c r="F464" s="229"/>
      <c r="G464" s="408"/>
      <c r="H464" s="408"/>
      <c r="I464" s="408"/>
      <c r="J464" s="408"/>
      <c r="K464" s="229"/>
    </row>
    <row r="465" spans="1:11" x14ac:dyDescent="0.2">
      <c r="B465" s="408"/>
      <c r="C465" s="73"/>
      <c r="D465" s="408"/>
      <c r="E465" s="408"/>
      <c r="F465" s="229"/>
      <c r="G465" s="408"/>
      <c r="H465" s="408"/>
      <c r="I465" s="408"/>
      <c r="J465" s="408"/>
      <c r="K465" s="229"/>
    </row>
    <row r="466" spans="1:11" x14ac:dyDescent="0.2">
      <c r="B466" s="408"/>
      <c r="C466" s="73"/>
      <c r="D466" s="408"/>
      <c r="E466" s="408"/>
      <c r="F466" s="229"/>
      <c r="G466" s="408"/>
      <c r="H466" s="408"/>
      <c r="I466" s="408"/>
      <c r="J466" s="408"/>
      <c r="K466" s="229"/>
    </row>
    <row r="467" spans="1:11" x14ac:dyDescent="0.2">
      <c r="B467" s="229"/>
      <c r="C467" s="229"/>
      <c r="D467" s="229"/>
      <c r="E467" s="229"/>
      <c r="F467" s="229"/>
      <c r="G467" s="229"/>
      <c r="H467" s="408"/>
      <c r="I467" s="408"/>
      <c r="J467" s="408"/>
      <c r="K467" s="229"/>
    </row>
    <row r="472" spans="1:11" s="459" customFormat="1" x14ac:dyDescent="0.2">
      <c r="A472" s="453"/>
    </row>
    <row r="473" spans="1:11" s="459" customFormat="1" x14ac:dyDescent="0.2">
      <c r="A473" s="453"/>
    </row>
    <row r="479" spans="1:11" x14ac:dyDescent="0.2">
      <c r="F479" s="27" t="s">
        <v>18</v>
      </c>
      <c r="G479" s="412">
        <f>G402+1</f>
        <v>20</v>
      </c>
    </row>
    <row r="480" spans="1:11" x14ac:dyDescent="0.2">
      <c r="F480" s="27"/>
      <c r="G480" s="272"/>
    </row>
  </sheetData>
  <mergeCells count="71">
    <mergeCell ref="B152:M152"/>
    <mergeCell ref="B245:M245"/>
    <mergeCell ref="B215:M215"/>
    <mergeCell ref="B217:M217"/>
    <mergeCell ref="B255:F255"/>
    <mergeCell ref="G255:M255"/>
    <mergeCell ref="B246:M246"/>
    <mergeCell ref="B216:M216"/>
    <mergeCell ref="B134:M134"/>
    <mergeCell ref="B67:M67"/>
    <mergeCell ref="B68:M68"/>
    <mergeCell ref="B47:M47"/>
    <mergeCell ref="B48:M48"/>
    <mergeCell ref="B118:M118"/>
    <mergeCell ref="B66:M66"/>
    <mergeCell ref="B110:C110"/>
    <mergeCell ref="B111:C111"/>
    <mergeCell ref="B25:M25"/>
    <mergeCell ref="B26:M26"/>
    <mergeCell ref="B27:M27"/>
    <mergeCell ref="B119:M119"/>
    <mergeCell ref="B120:M120"/>
    <mergeCell ref="B46:M46"/>
    <mergeCell ref="B429:M429"/>
    <mergeCell ref="B363:M363"/>
    <mergeCell ref="B355:M356"/>
    <mergeCell ref="B330:M330"/>
    <mergeCell ref="B331:M331"/>
    <mergeCell ref="B332:M332"/>
    <mergeCell ref="C342:E342"/>
    <mergeCell ref="B362:M362"/>
    <mergeCell ref="B423:M423"/>
    <mergeCell ref="B424:M424"/>
    <mergeCell ref="B422:M422"/>
    <mergeCell ref="B256:F256"/>
    <mergeCell ref="G256:M256"/>
    <mergeCell ref="B361:M361"/>
    <mergeCell ref="C343:F343"/>
    <mergeCell ref="B357:M357"/>
    <mergeCell ref="B358:M358"/>
    <mergeCell ref="B281:M281"/>
    <mergeCell ref="C339:E339"/>
    <mergeCell ref="C340:E340"/>
    <mergeCell ref="C341:E341"/>
    <mergeCell ref="C348:F348"/>
    <mergeCell ref="G311:M311"/>
    <mergeCell ref="B283:M283"/>
    <mergeCell ref="B284:M284"/>
    <mergeCell ref="G309:M309"/>
    <mergeCell ref="B280:M280"/>
    <mergeCell ref="B135:M135"/>
    <mergeCell ref="B186:M186"/>
    <mergeCell ref="C353:E353"/>
    <mergeCell ref="B247:M247"/>
    <mergeCell ref="C347:F347"/>
    <mergeCell ref="B282:M282"/>
    <mergeCell ref="G308:M308"/>
    <mergeCell ref="G310:M310"/>
    <mergeCell ref="G312:M312"/>
    <mergeCell ref="G313:M313"/>
    <mergeCell ref="G315:M315"/>
    <mergeCell ref="G316:M316"/>
    <mergeCell ref="G317:M317"/>
    <mergeCell ref="G318:M318"/>
    <mergeCell ref="B187:M187"/>
    <mergeCell ref="B185:M185"/>
    <mergeCell ref="G314:M314"/>
    <mergeCell ref="G320:M320"/>
    <mergeCell ref="G323:M323"/>
    <mergeCell ref="G325:M325"/>
    <mergeCell ref="G326:M326"/>
  </mergeCells>
  <phoneticPr fontId="0" type="noConversion"/>
  <conditionalFormatting sqref="G479 G402 G352:G353 G339:G348 I339:I348 K339:K348 M339:M348 K352 M352 I352 G308 G298 G310:G312 G255:G256 G226 I261:I262 M205:M210 M196:M203 K196:K203 K205:K210 M180 K180 K176 M176 M145 B145 K145 K128:K129 B110:B111 K110:K111 K105 K95:K97 K102:K103 K115 M115 G155 G81 B60:B61 K60:K61 K57:K58 B57:B58 K14:K20 K35:K41 M110:M111 M128:M129 I273 I270:I271 I268 I275 I277 I265:I266 M14:M20 M35:M41 M105">
    <cfRule type="expression" dxfId="33" priority="76" stopIfTrue="1">
      <formula>ISBLANK(B14)</formula>
    </cfRule>
  </conditionalFormatting>
  <conditionalFormatting sqref="K168">
    <cfRule type="expression" dxfId="32" priority="51" stopIfTrue="1">
      <formula>ISBLANK(K168)</formula>
    </cfRule>
  </conditionalFormatting>
  <conditionalFormatting sqref="K195 M195">
    <cfRule type="expression" dxfId="31" priority="50" stopIfTrue="1">
      <formula>ISBLANK(K195)</formula>
    </cfRule>
  </conditionalFormatting>
  <conditionalFormatting sqref="K169">
    <cfRule type="expression" dxfId="30" priority="57" stopIfTrue="1">
      <formula>ISBLANK(K169)</formula>
    </cfRule>
  </conditionalFormatting>
  <conditionalFormatting sqref="K414:K417 M414:M417">
    <cfRule type="expression" dxfId="29" priority="47" stopIfTrue="1">
      <formula>ISBLANK(K414)</formula>
    </cfRule>
  </conditionalFormatting>
  <conditionalFormatting sqref="K170">
    <cfRule type="expression" dxfId="28" priority="56" stopIfTrue="1">
      <formula>ISBLANK(K170)</formula>
    </cfRule>
  </conditionalFormatting>
  <conditionalFormatting sqref="K173">
    <cfRule type="expression" dxfId="27" priority="55" stopIfTrue="1">
      <formula>ISBLANK(K173)</formula>
    </cfRule>
  </conditionalFormatting>
  <conditionalFormatting sqref="K174">
    <cfRule type="expression" dxfId="26" priority="54" stopIfTrue="1">
      <formula>ISBLANK(K174)</formula>
    </cfRule>
  </conditionalFormatting>
  <conditionalFormatting sqref="K175">
    <cfRule type="expression" dxfId="25" priority="53" stopIfTrue="1">
      <formula>ISBLANK(K175)</formula>
    </cfRule>
  </conditionalFormatting>
  <conditionalFormatting sqref="K179 M179">
    <cfRule type="expression" dxfId="24" priority="52" stopIfTrue="1">
      <formula>ISBLANK(K179)</formula>
    </cfRule>
  </conditionalFormatting>
  <conditionalFormatting sqref="K239 M239">
    <cfRule type="expression" dxfId="23" priority="49" stopIfTrue="1">
      <formula>ISBLANK(K239)</formula>
    </cfRule>
  </conditionalFormatting>
  <conditionalFormatting sqref="K240 M240">
    <cfRule type="expression" dxfId="22" priority="48" stopIfTrue="1">
      <formula>ISBLANK(K240)</formula>
    </cfRule>
  </conditionalFormatting>
  <conditionalFormatting sqref="K143:K144 M143:M144">
    <cfRule type="expression" dxfId="21" priority="46" stopIfTrue="1">
      <formula>ISBLANK(K143)</formula>
    </cfRule>
  </conditionalFormatting>
  <conditionalFormatting sqref="G326">
    <cfRule type="expression" dxfId="20" priority="19" stopIfTrue="1">
      <formula>ISBLANK(G326)</formula>
    </cfRule>
  </conditionalFormatting>
  <conditionalFormatting sqref="G315">
    <cfRule type="expression" dxfId="19" priority="18" stopIfTrue="1">
      <formula>ISBLANK(G315)</formula>
    </cfRule>
  </conditionalFormatting>
  <conditionalFormatting sqref="G325">
    <cfRule type="expression" dxfId="18" priority="12" stopIfTrue="1">
      <formula>ISBLANK(G325)</formula>
    </cfRule>
  </conditionalFormatting>
  <conditionalFormatting sqref="G309">
    <cfRule type="expression" dxfId="17" priority="11" stopIfTrue="1">
      <formula>ISBLANK(G309)</formula>
    </cfRule>
  </conditionalFormatting>
  <conditionalFormatting sqref="G313">
    <cfRule type="expression" dxfId="16" priority="27" stopIfTrue="1">
      <formula>ISBLANK(G313)</formula>
    </cfRule>
  </conditionalFormatting>
  <conditionalFormatting sqref="G318">
    <cfRule type="expression" dxfId="15" priority="15" stopIfTrue="1">
      <formula>ISBLANK(G318)</formula>
    </cfRule>
  </conditionalFormatting>
  <conditionalFormatting sqref="G320">
    <cfRule type="expression" dxfId="14" priority="14" stopIfTrue="1">
      <formula>ISBLANK(G320)</formula>
    </cfRule>
  </conditionalFormatting>
  <conditionalFormatting sqref="G316">
    <cfRule type="expression" dxfId="13" priority="17" stopIfTrue="1">
      <formula>ISBLANK(G316)</formula>
    </cfRule>
  </conditionalFormatting>
  <conditionalFormatting sqref="G317">
    <cfRule type="expression" dxfId="12" priority="16" stopIfTrue="1">
      <formula>ISBLANK(G317)</formula>
    </cfRule>
  </conditionalFormatting>
  <conditionalFormatting sqref="G323">
    <cfRule type="expression" dxfId="11" priority="13" stopIfTrue="1">
      <formula>ISBLANK(G323)</formula>
    </cfRule>
  </conditionalFormatting>
  <conditionalFormatting sqref="G314">
    <cfRule type="expression" dxfId="10" priority="10" stopIfTrue="1">
      <formula>ISBLANK(G314)</formula>
    </cfRule>
  </conditionalFormatting>
  <conditionalFormatting sqref="M60:M61 M57:M58">
    <cfRule type="expression" dxfId="9" priority="9" stopIfTrue="1">
      <formula>ISBLANK(M57)</formula>
    </cfRule>
  </conditionalFormatting>
  <conditionalFormatting sqref="M95:M97 M102:M103">
    <cfRule type="expression" dxfId="8" priority="8" stopIfTrue="1">
      <formula>ISBLANK(M95)</formula>
    </cfRule>
  </conditionalFormatting>
  <conditionalFormatting sqref="M170">
    <cfRule type="expression" dxfId="7" priority="6" stopIfTrue="1">
      <formula>ISBLANK(M170)</formula>
    </cfRule>
  </conditionalFormatting>
  <conditionalFormatting sqref="M173">
    <cfRule type="expression" dxfId="6" priority="5" stopIfTrue="1">
      <formula>ISBLANK(M173)</formula>
    </cfRule>
  </conditionalFormatting>
  <conditionalFormatting sqref="M174">
    <cfRule type="expression" dxfId="5" priority="4" stopIfTrue="1">
      <formula>ISBLANK(M174)</formula>
    </cfRule>
  </conditionalFormatting>
  <conditionalFormatting sqref="M175">
    <cfRule type="expression" dxfId="4" priority="3" stopIfTrue="1">
      <formula>ISBLANK(M175)</formula>
    </cfRule>
  </conditionalFormatting>
  <conditionalFormatting sqref="M168">
    <cfRule type="expression" dxfId="3" priority="2" stopIfTrue="1">
      <formula>ISBLANK(M168)</formula>
    </cfRule>
  </conditionalFormatting>
  <conditionalFormatting sqref="M169">
    <cfRule type="expression" dxfId="2" priority="1" stopIfTrue="1">
      <formula>ISBLANK(M169)</formula>
    </cfRule>
  </conditionalFormatting>
  <dataValidations count="2">
    <dataValidation type="whole" operator="greaterThanOrEqual" allowBlank="1" showErrorMessage="1" errorTitle="Invoerfout" error="Alleen positieve getallen invoeren." sqref="K414:K417 M414:M417">
      <formula1>0</formula1>
    </dataValidation>
    <dataValidation type="date" allowBlank="1" showInputMessage="1" showErrorMessage="1" errorTitle="Verkeerde invoer" error="Voer hier een geldige datum in" sqref="G340:G341 M340:M341 K340:K341 I340:I341">
      <formula1>18264</formula1>
      <formula2>54788</formula2>
    </dataValidation>
  </dataValidations>
  <pageMargins left="0.39370078740157483" right="0.39370078740157483" top="0.39370078740157483" bottom="0.19685039370078741" header="0.51181102362204722" footer="0.51181102362204722"/>
  <pageSetup paperSize="9" scale="83" orientation="portrait" r:id="rId1"/>
  <headerFooter alignWithMargins="0"/>
  <rowBreaks count="5" manualBreakCount="5">
    <brk id="81" max="12" man="1"/>
    <brk id="155" max="12" man="1"/>
    <brk id="226" max="12" man="1"/>
    <brk id="298" max="12" man="1"/>
    <brk id="402" max="12" man="1"/>
  </rowBreaks>
  <ignoredErrors>
    <ignoredError sqref="K12:K14 K16" numberStoredAsText="1"/>
    <ignoredError sqref="K18:K19" numberStoredAsText="1" unlockedFormula="1"/>
    <ignoredError sqref="K128 K203:M203 K210:M210" unlockedFormula="1"/>
  </ignoredErrors>
  <legacy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0"/>
  <sheetViews>
    <sheetView view="pageBreakPreview" zoomScale="80" zoomScaleNormal="70" zoomScalePageLayoutView="70" workbookViewId="0">
      <selection activeCell="M71" sqref="M71"/>
    </sheetView>
  </sheetViews>
  <sheetFormatPr defaultColWidth="8.85546875" defaultRowHeight="12.75" x14ac:dyDescent="0.2"/>
  <cols>
    <col min="1" max="1" width="2.85546875" customWidth="1"/>
  </cols>
  <sheetData>
    <row r="1" spans="2:11" x14ac:dyDescent="0.2">
      <c r="B1" s="1" t="str">
        <f>inhoud!B1</f>
        <v>Stichting Windroos Foundation</v>
      </c>
    </row>
    <row r="2" spans="2:11" x14ac:dyDescent="0.2">
      <c r="B2" s="5"/>
      <c r="C2" s="4"/>
      <c r="D2" s="4"/>
      <c r="E2" s="4"/>
      <c r="F2" s="4"/>
      <c r="G2" s="4"/>
      <c r="H2" s="4"/>
      <c r="I2" s="4"/>
      <c r="J2" s="74"/>
      <c r="K2" s="74"/>
    </row>
    <row r="7" spans="2:11" x14ac:dyDescent="0.2">
      <c r="B7" s="1"/>
    </row>
    <row r="9" spans="2:11" ht="15" x14ac:dyDescent="0.25">
      <c r="B9" s="68"/>
    </row>
    <row r="10" spans="2:11" ht="15" x14ac:dyDescent="0.25">
      <c r="B10" s="68"/>
    </row>
    <row r="11" spans="2:11" ht="14.25" x14ac:dyDescent="0.2">
      <c r="B11" s="69"/>
      <c r="C11" s="37"/>
      <c r="D11" s="37"/>
      <c r="E11" s="37"/>
      <c r="F11" s="37"/>
      <c r="G11" s="37"/>
      <c r="H11" s="37"/>
      <c r="I11" s="37"/>
    </row>
    <row r="12" spans="2:11" ht="14.25" x14ac:dyDescent="0.2">
      <c r="B12" s="69"/>
      <c r="C12" s="37"/>
      <c r="D12" s="37"/>
      <c r="E12" s="37"/>
      <c r="F12" s="37"/>
      <c r="G12" s="37"/>
      <c r="H12" s="37"/>
      <c r="I12" s="37"/>
    </row>
    <row r="13" spans="2:11" ht="30.75" x14ac:dyDescent="0.4">
      <c r="B13" s="171" t="s">
        <v>230</v>
      </c>
      <c r="C13" s="37"/>
      <c r="D13" s="37"/>
      <c r="E13" s="37"/>
      <c r="F13" s="37"/>
      <c r="G13" s="37"/>
      <c r="H13" s="37"/>
      <c r="I13" s="37"/>
    </row>
    <row r="14" spans="2:11" ht="15" x14ac:dyDescent="0.25">
      <c r="B14" s="70"/>
      <c r="C14" s="37"/>
      <c r="D14" s="37"/>
      <c r="E14" s="37"/>
      <c r="F14" s="37"/>
      <c r="G14" s="37"/>
      <c r="H14" s="37"/>
      <c r="I14" s="37"/>
    </row>
    <row r="15" spans="2:11" ht="15" x14ac:dyDescent="0.25">
      <c r="B15" s="70"/>
      <c r="C15" s="37"/>
      <c r="D15" s="37"/>
      <c r="E15" s="37"/>
      <c r="F15" s="37"/>
      <c r="G15" s="37"/>
      <c r="H15" s="37"/>
      <c r="I15" s="37"/>
    </row>
    <row r="16" spans="2:11" ht="15" x14ac:dyDescent="0.25">
      <c r="B16" s="70"/>
      <c r="C16" s="37"/>
      <c r="D16" s="37"/>
      <c r="E16" s="37"/>
      <c r="F16" s="37"/>
      <c r="G16" s="37"/>
      <c r="H16" s="37"/>
      <c r="I16" s="37"/>
    </row>
    <row r="17" spans="2:9" ht="14.25" x14ac:dyDescent="0.2">
      <c r="B17" s="69"/>
    </row>
    <row r="18" spans="2:9" ht="14.25" x14ac:dyDescent="0.2">
      <c r="B18" s="69"/>
    </row>
    <row r="19" spans="2:9" ht="14.25" x14ac:dyDescent="0.2">
      <c r="B19" s="69"/>
      <c r="C19" s="37"/>
      <c r="D19" s="37"/>
      <c r="E19" s="37"/>
      <c r="F19" s="37"/>
      <c r="G19" s="37"/>
      <c r="H19" s="37"/>
      <c r="I19" s="37"/>
    </row>
    <row r="20" spans="2:9" ht="14.25" x14ac:dyDescent="0.2">
      <c r="B20" s="69"/>
      <c r="C20" s="37"/>
      <c r="D20" s="37"/>
      <c r="E20" s="37"/>
      <c r="F20" s="37"/>
      <c r="G20" s="37"/>
      <c r="H20" s="37"/>
      <c r="I20" s="37"/>
    </row>
    <row r="21" spans="2:9" ht="15" x14ac:dyDescent="0.25">
      <c r="B21" s="68"/>
      <c r="C21" s="37"/>
      <c r="D21" s="37"/>
      <c r="E21" s="37"/>
      <c r="F21" s="37"/>
      <c r="G21" s="37"/>
      <c r="H21" s="37"/>
      <c r="I21" s="37"/>
    </row>
    <row r="22" spans="2:9" ht="14.25" x14ac:dyDescent="0.2">
      <c r="B22" s="69"/>
      <c r="C22" s="37"/>
      <c r="D22" s="37"/>
      <c r="E22" s="37"/>
      <c r="F22" s="37"/>
      <c r="G22" s="37"/>
      <c r="H22" s="37"/>
      <c r="I22" s="37"/>
    </row>
    <row r="23" spans="2:9" ht="14.25" x14ac:dyDescent="0.2">
      <c r="B23" s="69"/>
    </row>
    <row r="24" spans="2:9" ht="14.25" x14ac:dyDescent="0.2">
      <c r="B24" s="69"/>
    </row>
    <row r="25" spans="2:9" ht="14.25" x14ac:dyDescent="0.2">
      <c r="B25" s="69"/>
      <c r="C25" s="37"/>
      <c r="D25" s="37"/>
      <c r="E25" s="37"/>
      <c r="F25" s="37"/>
      <c r="G25" s="37"/>
      <c r="H25" s="37"/>
    </row>
    <row r="26" spans="2:9" ht="14.25" x14ac:dyDescent="0.2">
      <c r="B26" s="69"/>
      <c r="C26" s="37"/>
      <c r="D26" s="37"/>
      <c r="E26" s="37"/>
      <c r="F26" s="37"/>
      <c r="G26" s="37"/>
      <c r="H26" s="37"/>
    </row>
    <row r="27" spans="2:9" ht="14.25" x14ac:dyDescent="0.2">
      <c r="B27" s="69"/>
      <c r="C27" s="37"/>
      <c r="D27" s="37"/>
      <c r="E27" s="37"/>
      <c r="F27" s="37"/>
      <c r="G27" s="37"/>
      <c r="H27" s="37"/>
    </row>
    <row r="28" spans="2:9" ht="15" x14ac:dyDescent="0.25">
      <c r="B28" s="68"/>
    </row>
    <row r="29" spans="2:9" ht="14.25" x14ac:dyDescent="0.2">
      <c r="B29" s="69"/>
    </row>
    <row r="30" spans="2:9" ht="14.25" x14ac:dyDescent="0.2">
      <c r="B30" s="69"/>
      <c r="C30" s="37"/>
      <c r="D30" s="37"/>
      <c r="E30" s="37"/>
      <c r="F30" s="37"/>
      <c r="G30" s="37"/>
      <c r="H30" s="37"/>
    </row>
    <row r="31" spans="2:9" ht="14.25" x14ac:dyDescent="0.2">
      <c r="B31" s="69"/>
      <c r="C31" s="37"/>
      <c r="D31" s="37"/>
      <c r="E31" s="37"/>
      <c r="F31" s="37"/>
      <c r="G31" s="37"/>
      <c r="H31" s="37"/>
    </row>
    <row r="32" spans="2:9" ht="14.25" x14ac:dyDescent="0.2">
      <c r="B32" s="69"/>
      <c r="C32" s="37"/>
      <c r="D32" s="37"/>
      <c r="E32" s="37"/>
      <c r="F32" s="37"/>
      <c r="G32" s="37"/>
      <c r="H32" s="37"/>
    </row>
    <row r="33" spans="2:9" ht="14.25" x14ac:dyDescent="0.2">
      <c r="B33" s="69"/>
      <c r="C33" s="37"/>
      <c r="D33" s="37"/>
      <c r="E33" s="37"/>
      <c r="F33" s="37"/>
      <c r="G33" s="37"/>
      <c r="H33" s="37"/>
    </row>
    <row r="34" spans="2:9" ht="14.25" x14ac:dyDescent="0.2">
      <c r="B34" s="69"/>
      <c r="C34" s="37"/>
      <c r="D34" s="37"/>
      <c r="E34" s="37"/>
      <c r="F34" s="37"/>
      <c r="G34" s="37"/>
      <c r="H34" s="37"/>
    </row>
    <row r="35" spans="2:9" ht="14.25" x14ac:dyDescent="0.2">
      <c r="B35" s="71"/>
    </row>
    <row r="36" spans="2:9" x14ac:dyDescent="0.2">
      <c r="B36" s="1"/>
    </row>
    <row r="37" spans="2:9" x14ac:dyDescent="0.2">
      <c r="B37" s="37"/>
      <c r="C37" s="37"/>
      <c r="D37" s="37"/>
      <c r="E37" s="37"/>
      <c r="F37" s="37"/>
      <c r="G37" s="37"/>
      <c r="H37" s="37"/>
      <c r="I37" s="37"/>
    </row>
    <row r="38" spans="2:9" x14ac:dyDescent="0.2">
      <c r="B38" s="37"/>
      <c r="C38" s="37"/>
      <c r="D38" s="37"/>
      <c r="E38" s="37"/>
      <c r="F38" s="37"/>
      <c r="G38" s="37"/>
      <c r="H38" s="37"/>
      <c r="I38" s="37"/>
    </row>
    <row r="39" spans="2:9" x14ac:dyDescent="0.2">
      <c r="B39" s="37"/>
      <c r="C39" s="37"/>
      <c r="D39" s="37"/>
      <c r="E39" s="37"/>
      <c r="F39" s="37"/>
      <c r="G39" s="37"/>
      <c r="H39" s="37"/>
      <c r="I39" s="37"/>
    </row>
    <row r="40" spans="2:9" x14ac:dyDescent="0.2">
      <c r="B40" s="37"/>
      <c r="C40" s="37"/>
      <c r="D40" s="37"/>
      <c r="E40" s="37"/>
      <c r="F40" s="37"/>
      <c r="G40" s="37"/>
      <c r="H40" s="37"/>
      <c r="I40" s="37"/>
    </row>
    <row r="42" spans="2:9" x14ac:dyDescent="0.2">
      <c r="B42" s="1"/>
    </row>
    <row r="43" spans="2:9" x14ac:dyDescent="0.2">
      <c r="B43" s="37"/>
      <c r="C43" s="37"/>
      <c r="D43" s="37"/>
      <c r="E43" s="37"/>
      <c r="F43" s="37"/>
      <c r="G43" s="37"/>
      <c r="H43" s="37"/>
      <c r="I43" s="37"/>
    </row>
    <row r="44" spans="2:9" x14ac:dyDescent="0.2">
      <c r="B44" s="37"/>
      <c r="C44" s="37"/>
      <c r="D44" s="37"/>
      <c r="E44" s="37"/>
      <c r="F44" s="37"/>
      <c r="G44" s="37"/>
      <c r="H44" s="37"/>
      <c r="I44" s="37"/>
    </row>
    <row r="45" spans="2:9" x14ac:dyDescent="0.2">
      <c r="B45" s="37"/>
      <c r="C45" s="37"/>
      <c r="D45" s="37"/>
      <c r="E45" s="37"/>
      <c r="F45" s="37"/>
      <c r="G45" s="37"/>
      <c r="H45" s="37"/>
      <c r="I45" s="37"/>
    </row>
    <row r="46" spans="2:9" x14ac:dyDescent="0.2">
      <c r="B46" s="37"/>
      <c r="C46" s="37"/>
      <c r="D46" s="37"/>
      <c r="E46" s="37"/>
      <c r="F46" s="37"/>
      <c r="G46" s="37"/>
      <c r="H46" s="37"/>
      <c r="I46" s="37"/>
    </row>
    <row r="80" spans="5:5" x14ac:dyDescent="0.2">
      <c r="E80" s="27"/>
    </row>
  </sheetData>
  <phoneticPr fontId="0" type="noConversion"/>
  <pageMargins left="0.39370078740157483" right="0.39370078740157483" top="0.39370078740157483" bottom="0.39370078740157483" header="0.51181102362204722" footer="0.51181102362204722"/>
  <pageSetup paperSize="9" fitToWidth="3" orientation="portrait" r:id="rId1"/>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3"/>
  <sheetViews>
    <sheetView view="pageBreakPreview" zoomScale="90" zoomScaleNormal="80" zoomScaleSheetLayoutView="90" zoomScalePageLayoutView="80" workbookViewId="0">
      <selection activeCell="M71" sqref="M71"/>
    </sheetView>
  </sheetViews>
  <sheetFormatPr defaultColWidth="8.85546875" defaultRowHeight="12.75" x14ac:dyDescent="0.2"/>
  <cols>
    <col min="1" max="1" width="3.42578125" customWidth="1"/>
    <col min="2" max="2" width="5.85546875" customWidth="1"/>
    <col min="3" max="3" width="27.85546875" customWidth="1"/>
    <col min="4" max="4" width="6.85546875" customWidth="1"/>
    <col min="5" max="5" width="14.140625" customWidth="1"/>
    <col min="6" max="6" width="18.42578125" customWidth="1"/>
    <col min="7" max="7" width="19.7109375" customWidth="1"/>
  </cols>
  <sheetData>
    <row r="1" spans="2:7" x14ac:dyDescent="0.2">
      <c r="B1" s="13" t="str">
        <f>'5.1.10 toel. res.rek.'!B1</f>
        <v>Stichting Windroos Foundation</v>
      </c>
    </row>
    <row r="2" spans="2:7" x14ac:dyDescent="0.2">
      <c r="B2" s="5"/>
      <c r="C2" s="4"/>
      <c r="D2" s="4"/>
      <c r="E2" s="4"/>
      <c r="F2" s="4"/>
      <c r="G2" s="4"/>
    </row>
    <row r="4" spans="2:7" x14ac:dyDescent="0.2">
      <c r="B4" s="1" t="s">
        <v>228</v>
      </c>
    </row>
    <row r="5" spans="2:7" x14ac:dyDescent="0.2">
      <c r="B5" s="1"/>
    </row>
    <row r="6" spans="2:7" x14ac:dyDescent="0.2">
      <c r="B6" s="1" t="s">
        <v>229</v>
      </c>
    </row>
    <row r="7" spans="2:7" x14ac:dyDescent="0.2">
      <c r="B7" s="1"/>
    </row>
    <row r="8" spans="2:7" x14ac:dyDescent="0.2">
      <c r="B8" s="353" t="s">
        <v>678</v>
      </c>
      <c r="C8" s="35"/>
    </row>
    <row r="9" spans="2:7" x14ac:dyDescent="0.2">
      <c r="B9" s="121" t="s">
        <v>719</v>
      </c>
      <c r="C9" s="121"/>
      <c r="D9" s="45"/>
    </row>
    <row r="10" spans="2:7" x14ac:dyDescent="0.2">
      <c r="B10" s="35"/>
      <c r="C10" s="35"/>
    </row>
    <row r="11" spans="2:7" x14ac:dyDescent="0.2">
      <c r="B11" s="353" t="s">
        <v>679</v>
      </c>
      <c r="C11" s="35"/>
    </row>
    <row r="12" spans="2:7" x14ac:dyDescent="0.2">
      <c r="B12" s="121" t="s">
        <v>719</v>
      </c>
      <c r="C12" s="121"/>
      <c r="D12" s="45"/>
    </row>
    <row r="14" spans="2:7" x14ac:dyDescent="0.2">
      <c r="B14" s="1" t="s">
        <v>261</v>
      </c>
    </row>
    <row r="15" spans="2:7" x14ac:dyDescent="0.2">
      <c r="B15" s="32"/>
    </row>
    <row r="16" spans="2:7" ht="12.75" customHeight="1" x14ac:dyDescent="0.2">
      <c r="B16" s="596" t="s">
        <v>640</v>
      </c>
      <c r="C16" s="656"/>
      <c r="D16" s="656"/>
      <c r="E16" s="656"/>
      <c r="F16" s="656"/>
      <c r="G16" s="656"/>
    </row>
    <row r="17" spans="2:7" ht="12.75" customHeight="1" x14ac:dyDescent="0.2">
      <c r="B17" s="596"/>
      <c r="C17" s="656"/>
      <c r="D17" s="656"/>
      <c r="E17" s="656"/>
      <c r="F17" s="656"/>
      <c r="G17" s="656"/>
    </row>
    <row r="18" spans="2:7" ht="12.75" customHeight="1" x14ac:dyDescent="0.2">
      <c r="B18" s="181"/>
    </row>
    <row r="19" spans="2:7" x14ac:dyDescent="0.2">
      <c r="B19" s="1" t="s">
        <v>262</v>
      </c>
    </row>
    <row r="21" spans="2:7" x14ac:dyDescent="0.2">
      <c r="B21" t="s">
        <v>290</v>
      </c>
    </row>
    <row r="22" spans="2:7" ht="13.5" customHeight="1" x14ac:dyDescent="0.2"/>
    <row r="23" spans="2:7" x14ac:dyDescent="0.2">
      <c r="B23" s="1" t="s">
        <v>263</v>
      </c>
      <c r="C23" s="277"/>
      <c r="D23" s="277"/>
      <c r="E23" s="277"/>
      <c r="F23" s="277"/>
      <c r="G23" s="277"/>
    </row>
    <row r="24" spans="2:7" ht="18" customHeight="1" x14ac:dyDescent="0.2">
      <c r="B24" s="1"/>
      <c r="C24" s="277"/>
      <c r="D24" s="277"/>
      <c r="E24" s="277"/>
      <c r="F24" s="277"/>
      <c r="G24" s="277"/>
    </row>
    <row r="25" spans="2:7" x14ac:dyDescent="0.2">
      <c r="B25" s="655" t="s">
        <v>618</v>
      </c>
      <c r="C25" s="598"/>
      <c r="D25" s="598"/>
      <c r="E25" s="598"/>
      <c r="F25" s="598"/>
      <c r="G25" s="598"/>
    </row>
    <row r="26" spans="2:7" s="283" customFormat="1" x14ac:dyDescent="0.2">
      <c r="B26" s="284"/>
      <c r="C26" s="279"/>
      <c r="D26" s="279"/>
      <c r="E26" s="279"/>
      <c r="F26" s="279"/>
      <c r="G26" s="279"/>
    </row>
    <row r="27" spans="2:7" s="277" customFormat="1" x14ac:dyDescent="0.2">
      <c r="B27" s="1" t="s">
        <v>411</v>
      </c>
      <c r="D27" s="274"/>
      <c r="E27" s="274"/>
      <c r="F27" s="274"/>
      <c r="G27" s="274"/>
    </row>
    <row r="28" spans="2:7" s="277" customFormat="1" x14ac:dyDescent="0.2">
      <c r="D28" s="274"/>
      <c r="E28" s="274"/>
      <c r="F28" s="274"/>
      <c r="G28" s="274"/>
    </row>
    <row r="29" spans="2:7" s="277" customFormat="1" x14ac:dyDescent="0.2">
      <c r="B29" s="277" t="s">
        <v>619</v>
      </c>
      <c r="D29" s="274"/>
      <c r="E29" s="274"/>
      <c r="F29" s="274"/>
      <c r="G29" s="274"/>
    </row>
    <row r="30" spans="2:7" x14ac:dyDescent="0.2">
      <c r="B30" s="229"/>
      <c r="C30" s="229"/>
      <c r="D30" s="229"/>
      <c r="E30" s="229"/>
      <c r="F30" s="229"/>
      <c r="G30" s="229"/>
    </row>
    <row r="31" spans="2:7" x14ac:dyDescent="0.2">
      <c r="B31" s="1" t="s">
        <v>642</v>
      </c>
      <c r="C31" s="229"/>
      <c r="D31" s="229"/>
      <c r="E31" s="229"/>
      <c r="F31" s="229"/>
      <c r="G31" s="229"/>
    </row>
    <row r="32" spans="2:7" x14ac:dyDescent="0.2">
      <c r="B32" s="229"/>
      <c r="C32" s="229"/>
      <c r="D32" s="229"/>
      <c r="E32" s="229"/>
      <c r="F32" s="229"/>
      <c r="G32" s="229"/>
    </row>
    <row r="33" spans="2:7" x14ac:dyDescent="0.2">
      <c r="B33" s="521" t="s">
        <v>643</v>
      </c>
      <c r="C33" s="229"/>
      <c r="D33" s="229"/>
      <c r="E33" s="229"/>
      <c r="F33" s="229"/>
      <c r="G33" s="229"/>
    </row>
    <row r="34" spans="2:7" x14ac:dyDescent="0.2">
      <c r="B34" s="229"/>
      <c r="C34" s="229"/>
      <c r="D34" s="229"/>
      <c r="E34" s="229"/>
      <c r="F34" s="229"/>
      <c r="G34" s="229"/>
    </row>
    <row r="35" spans="2:7" x14ac:dyDescent="0.2">
      <c r="B35" s="229"/>
      <c r="C35" s="229"/>
      <c r="D35" s="229"/>
      <c r="E35" s="229"/>
      <c r="F35" s="229"/>
      <c r="G35" s="229"/>
    </row>
    <row r="36" spans="2:7" x14ac:dyDescent="0.2">
      <c r="B36" s="229"/>
      <c r="C36" s="229"/>
      <c r="D36" s="229"/>
      <c r="E36" s="229"/>
      <c r="F36" s="229"/>
      <c r="G36" s="229"/>
    </row>
    <row r="37" spans="2:7" x14ac:dyDescent="0.2">
      <c r="B37" s="229"/>
      <c r="C37" s="229"/>
      <c r="D37" s="229"/>
      <c r="E37" s="229"/>
      <c r="F37" s="229"/>
      <c r="G37" s="229"/>
    </row>
    <row r="38" spans="2:7" x14ac:dyDescent="0.2">
      <c r="B38" s="229"/>
      <c r="C38" s="229"/>
      <c r="D38" s="229"/>
      <c r="E38" s="229"/>
      <c r="F38" s="229"/>
      <c r="G38" s="229"/>
    </row>
    <row r="39" spans="2:7" x14ac:dyDescent="0.2">
      <c r="B39" s="229"/>
      <c r="C39" s="229"/>
      <c r="D39" s="229"/>
      <c r="E39" s="229"/>
      <c r="F39" s="229"/>
      <c r="G39" s="229"/>
    </row>
    <row r="40" spans="2:7" x14ac:dyDescent="0.2">
      <c r="B40" s="229"/>
      <c r="C40" s="229"/>
      <c r="D40" s="229"/>
      <c r="E40" s="229"/>
      <c r="F40" s="229"/>
      <c r="G40" s="229"/>
    </row>
    <row r="41" spans="2:7" x14ac:dyDescent="0.2">
      <c r="B41" s="229"/>
      <c r="C41" s="229"/>
      <c r="D41" s="229"/>
      <c r="E41" s="229"/>
      <c r="F41" s="229"/>
      <c r="G41" s="229"/>
    </row>
    <row r="42" spans="2:7" x14ac:dyDescent="0.2">
      <c r="B42" s="229"/>
      <c r="C42" s="229"/>
      <c r="D42" s="229"/>
      <c r="E42" s="229"/>
      <c r="F42" s="229"/>
      <c r="G42" s="229"/>
    </row>
    <row r="43" spans="2:7" x14ac:dyDescent="0.2">
      <c r="B43" s="229"/>
      <c r="C43" s="229"/>
      <c r="D43" s="229"/>
      <c r="E43" s="229"/>
      <c r="F43" s="229"/>
      <c r="G43" s="229"/>
    </row>
    <row r="44" spans="2:7" x14ac:dyDescent="0.2">
      <c r="B44" s="229"/>
      <c r="C44" s="229"/>
      <c r="D44" s="229"/>
      <c r="E44" s="229"/>
      <c r="F44" s="229"/>
      <c r="G44" s="229"/>
    </row>
    <row r="45" spans="2:7" x14ac:dyDescent="0.2">
      <c r="B45" s="229"/>
      <c r="C45" s="229"/>
      <c r="D45" s="229"/>
      <c r="E45" s="229"/>
      <c r="F45" s="229"/>
      <c r="G45" s="229"/>
    </row>
    <row r="46" spans="2:7" x14ac:dyDescent="0.2">
      <c r="B46" s="229"/>
      <c r="C46" s="229"/>
      <c r="D46" s="229"/>
      <c r="E46" s="229"/>
      <c r="F46" s="229"/>
      <c r="G46" s="229"/>
    </row>
    <row r="47" spans="2:7" x14ac:dyDescent="0.2">
      <c r="B47" s="229"/>
      <c r="C47" s="229"/>
      <c r="D47" s="229"/>
      <c r="E47" s="229"/>
      <c r="F47" s="229"/>
      <c r="G47" s="229"/>
    </row>
    <row r="48" spans="2:7" x14ac:dyDescent="0.2">
      <c r="B48" s="229"/>
      <c r="C48" s="229"/>
      <c r="D48" s="229"/>
      <c r="E48" s="229"/>
      <c r="F48" s="229"/>
      <c r="G48" s="229"/>
    </row>
    <row r="49" spans="2:7" x14ac:dyDescent="0.2">
      <c r="B49" s="229"/>
      <c r="C49" s="229"/>
      <c r="D49" s="229"/>
      <c r="E49" s="229"/>
      <c r="F49" s="229"/>
      <c r="G49" s="229"/>
    </row>
    <row r="50" spans="2:7" x14ac:dyDescent="0.2">
      <c r="B50" s="229"/>
      <c r="C50" s="229"/>
      <c r="D50" s="229"/>
      <c r="E50" s="229"/>
      <c r="F50" s="229"/>
      <c r="G50" s="229"/>
    </row>
    <row r="51" spans="2:7" x14ac:dyDescent="0.2">
      <c r="B51" s="229"/>
      <c r="C51" s="229"/>
      <c r="D51" s="229"/>
      <c r="E51" s="229"/>
      <c r="F51" s="229"/>
      <c r="G51" s="229"/>
    </row>
    <row r="52" spans="2:7" x14ac:dyDescent="0.2">
      <c r="B52" s="229"/>
      <c r="C52" s="229"/>
      <c r="D52" s="229"/>
      <c r="E52" s="229"/>
      <c r="F52" s="229"/>
      <c r="G52" s="229"/>
    </row>
    <row r="53" spans="2:7" x14ac:dyDescent="0.2">
      <c r="B53" s="229"/>
      <c r="C53" s="229"/>
      <c r="D53" s="229"/>
      <c r="E53" s="229"/>
      <c r="F53" s="229"/>
      <c r="G53" s="229"/>
    </row>
    <row r="54" spans="2:7" x14ac:dyDescent="0.2">
      <c r="B54" s="229"/>
      <c r="C54" s="229"/>
      <c r="D54" s="229"/>
      <c r="E54" s="229"/>
      <c r="F54" s="229"/>
      <c r="G54" s="229"/>
    </row>
    <row r="55" spans="2:7" x14ac:dyDescent="0.2">
      <c r="B55" s="229"/>
      <c r="C55" s="229"/>
      <c r="D55" s="229"/>
      <c r="E55" s="229"/>
      <c r="F55" s="229"/>
      <c r="G55" s="229"/>
    </row>
    <row r="56" spans="2:7" x14ac:dyDescent="0.2">
      <c r="B56" s="229"/>
      <c r="C56" s="229"/>
      <c r="D56" s="229"/>
      <c r="E56" s="229"/>
      <c r="F56" s="229"/>
      <c r="G56" s="229"/>
    </row>
    <row r="57" spans="2:7" x14ac:dyDescent="0.2">
      <c r="B57" s="229"/>
      <c r="C57" s="229"/>
      <c r="D57" s="229"/>
      <c r="E57" s="229"/>
      <c r="F57" s="229"/>
      <c r="G57" s="229"/>
    </row>
    <row r="58" spans="2:7" x14ac:dyDescent="0.2">
      <c r="B58" s="229"/>
      <c r="C58" s="229"/>
      <c r="D58" s="229"/>
      <c r="E58" s="229"/>
      <c r="F58" s="229"/>
      <c r="G58" s="229"/>
    </row>
    <row r="59" spans="2:7" x14ac:dyDescent="0.2">
      <c r="B59" s="229"/>
      <c r="C59" s="229"/>
      <c r="D59" s="229"/>
      <c r="E59" s="229"/>
      <c r="F59" s="229"/>
      <c r="G59" s="229"/>
    </row>
    <row r="60" spans="2:7" x14ac:dyDescent="0.2">
      <c r="B60" s="229"/>
      <c r="C60" s="229"/>
      <c r="D60" s="229"/>
      <c r="E60" s="229"/>
      <c r="F60" s="229"/>
      <c r="G60" s="229"/>
    </row>
    <row r="63" spans="2:7" x14ac:dyDescent="0.2">
      <c r="D63" s="27" t="s">
        <v>18</v>
      </c>
      <c r="E63" s="410">
        <f>'5.1.10 toel. res.rek.'!G479+1</f>
        <v>21</v>
      </c>
    </row>
  </sheetData>
  <mergeCells count="3">
    <mergeCell ref="B25:G25"/>
    <mergeCell ref="B17:G17"/>
    <mergeCell ref="B16:G16"/>
  </mergeCells>
  <phoneticPr fontId="21" type="noConversion"/>
  <conditionalFormatting sqref="E63">
    <cfRule type="expression" dxfId="1" priority="1" stopIfTrue="1">
      <formula>ISBLANK(E63)</formula>
    </cfRule>
  </conditionalFormatting>
  <pageMargins left="0.39370078740157483" right="0.39370078740157483" top="0.39370078740157483" bottom="0.19685039370078741"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view="pageBreakPreview" zoomScale="80" zoomScaleNormal="80" zoomScalePageLayoutView="80" workbookViewId="0">
      <selection activeCell="A13" sqref="A13"/>
    </sheetView>
  </sheetViews>
  <sheetFormatPr defaultColWidth="9.140625" defaultRowHeight="12.75" x14ac:dyDescent="0.2"/>
  <cols>
    <col min="1" max="1" width="20.42578125" customWidth="1"/>
  </cols>
  <sheetData>
    <row r="2" spans="2:2" ht="20.25" x14ac:dyDescent="0.3">
      <c r="B2" s="96" t="s">
        <v>641</v>
      </c>
    </row>
    <row r="4" spans="2:2" ht="20.25" x14ac:dyDescent="0.3">
      <c r="B4" s="96" t="s">
        <v>293</v>
      </c>
    </row>
    <row r="54" spans="3:4" x14ac:dyDescent="0.2">
      <c r="C54" s="27" t="s">
        <v>18</v>
      </c>
      <c r="D54" s="410">
        <f>'5.2 Overige gegevens'!E63+1</f>
        <v>22</v>
      </c>
    </row>
  </sheetData>
  <phoneticPr fontId="21" type="noConversion"/>
  <conditionalFormatting sqref="D54">
    <cfRule type="expression" dxfId="0" priority="1" stopIfTrue="1">
      <formula>ISBLANK(D54)</formula>
    </cfRule>
  </conditionalFormatting>
  <pageMargins left="0.74803149606299213" right="0.74803149606299213"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20"/>
  <sheetViews>
    <sheetView view="pageBreakPreview" zoomScale="80" zoomScaleNormal="80" zoomScalePageLayoutView="80" workbookViewId="0">
      <selection activeCell="D11" sqref="D11"/>
    </sheetView>
  </sheetViews>
  <sheetFormatPr defaultColWidth="8.85546875" defaultRowHeight="12.75" x14ac:dyDescent="0.2"/>
  <cols>
    <col min="1" max="1" width="4.140625" customWidth="1"/>
    <col min="2" max="2" width="11" customWidth="1"/>
    <col min="3" max="3" width="27.85546875" customWidth="1"/>
    <col min="4" max="4" width="6.42578125" customWidth="1"/>
    <col min="5" max="5" width="26.85546875" customWidth="1"/>
    <col min="6" max="6" width="17.42578125" customWidth="1"/>
    <col min="7" max="7" width="11.42578125" customWidth="1"/>
  </cols>
  <sheetData>
    <row r="1" spans="2:8" x14ac:dyDescent="0.2">
      <c r="B1" s="1" t="str">
        <f>inhoud!B1</f>
        <v>Stichting Windroos Foundation</v>
      </c>
    </row>
    <row r="2" spans="2:8" x14ac:dyDescent="0.2">
      <c r="B2" s="30"/>
      <c r="C2" s="31"/>
      <c r="D2" s="31"/>
      <c r="E2" s="31"/>
      <c r="F2" s="31"/>
      <c r="G2" s="31"/>
    </row>
    <row r="3" spans="2:8" x14ac:dyDescent="0.2">
      <c r="B3" s="29"/>
      <c r="C3" s="15"/>
      <c r="D3" s="15"/>
      <c r="E3" s="15"/>
      <c r="F3" s="15"/>
      <c r="G3" s="15"/>
      <c r="H3" s="14"/>
    </row>
    <row r="4" spans="2:8" x14ac:dyDescent="0.2">
      <c r="B4" s="13" t="s">
        <v>249</v>
      </c>
    </row>
    <row r="5" spans="2:8" x14ac:dyDescent="0.2">
      <c r="B5" s="13" t="s">
        <v>250</v>
      </c>
    </row>
    <row r="6" spans="2:8" x14ac:dyDescent="0.2">
      <c r="F6" s="45"/>
    </row>
    <row r="7" spans="2:8" x14ac:dyDescent="0.2">
      <c r="B7" t="s">
        <v>76</v>
      </c>
      <c r="D7" s="123" t="str">
        <f>IF('5.1.1 balans'!G32='5.1.1 balans'!G56,"wel","niet")</f>
        <v>wel</v>
      </c>
      <c r="E7" s="45" t="s">
        <v>251</v>
      </c>
      <c r="F7" s="418" t="s">
        <v>627</v>
      </c>
    </row>
    <row r="8" spans="2:8" x14ac:dyDescent="0.2">
      <c r="B8" t="s">
        <v>76</v>
      </c>
      <c r="C8" s="45"/>
      <c r="D8" s="123" t="str">
        <f>IF('5.1.1 balans'!I32='5.1.1 balans'!I56,"wel","niet")</f>
        <v>wel</v>
      </c>
      <c r="E8" s="45" t="s">
        <v>252</v>
      </c>
      <c r="F8" s="45"/>
      <c r="G8" s="45"/>
    </row>
    <row r="9" spans="2:8" x14ac:dyDescent="0.2">
      <c r="C9" s="45"/>
      <c r="D9" s="45"/>
      <c r="E9" s="45"/>
      <c r="F9" s="45"/>
      <c r="G9" s="45"/>
    </row>
    <row r="10" spans="2:8" x14ac:dyDescent="0.2">
      <c r="B10" t="s">
        <v>253</v>
      </c>
      <c r="C10" s="45"/>
      <c r="D10" s="45"/>
      <c r="E10" s="185">
        <f>'5.1.1 balans'!G44-'5.1.1 balans'!I44</f>
        <v>23</v>
      </c>
      <c r="F10" s="45"/>
      <c r="G10" s="45"/>
    </row>
    <row r="11" spans="2:8" x14ac:dyDescent="0.2">
      <c r="B11" t="s">
        <v>254</v>
      </c>
      <c r="C11" s="45"/>
      <c r="D11" s="123" t="str">
        <f>IF(('5.1.1 balans'!G44-'5.1.1 balans'!I44)='5.1.2 res.rek.'!F43,"wel","niet")</f>
        <v>wel</v>
      </c>
      <c r="E11" s="45" t="s">
        <v>255</v>
      </c>
      <c r="F11" s="418" t="s">
        <v>627</v>
      </c>
      <c r="G11" s="45"/>
    </row>
    <row r="12" spans="2:8" x14ac:dyDescent="0.2">
      <c r="C12" s="45"/>
      <c r="D12" s="45"/>
      <c r="E12" s="45"/>
      <c r="F12" s="45"/>
      <c r="G12" s="45"/>
    </row>
    <row r="13" spans="2:8" s="397" customFormat="1" x14ac:dyDescent="0.2">
      <c r="B13" s="397" t="s">
        <v>583</v>
      </c>
      <c r="C13" s="396"/>
      <c r="D13" s="396"/>
      <c r="E13" s="398">
        <f>'5.1.10 toel. res.rek.'!K15</f>
        <v>0</v>
      </c>
      <c r="F13" s="396"/>
      <c r="G13" s="396"/>
    </row>
    <row r="14" spans="2:8" s="397" customFormat="1" x14ac:dyDescent="0.2">
      <c r="B14" s="397" t="s">
        <v>584</v>
      </c>
      <c r="C14" s="396"/>
      <c r="D14" s="106" t="str">
        <f>IF('5.1.5 toel. balans'!J284='5.1.10 toel. res.rek.'!K15,"wel","niet")</f>
        <v>wel</v>
      </c>
      <c r="E14" s="396" t="s">
        <v>585</v>
      </c>
      <c r="F14" s="396"/>
      <c r="G14" s="396"/>
    </row>
    <row r="15" spans="2:8" s="397" customFormat="1" x14ac:dyDescent="0.2">
      <c r="C15" s="396"/>
      <c r="D15" s="396"/>
      <c r="E15" s="396"/>
      <c r="F15" s="396"/>
      <c r="G15" s="396"/>
    </row>
    <row r="16" spans="2:8" x14ac:dyDescent="0.2">
      <c r="B16" s="267" t="s">
        <v>401</v>
      </c>
      <c r="D16" s="106" t="str">
        <f>IF('5.1.2 res.rek.'!F24=('5.1.5 toel. balans'!J28+'5.1.5 toel. balans'!J59),"wel","niet")</f>
        <v>wel</v>
      </c>
      <c r="E16" s="266" t="s">
        <v>402</v>
      </c>
    </row>
    <row r="18" spans="2:5" x14ac:dyDescent="0.2">
      <c r="B18" s="269" t="s">
        <v>403</v>
      </c>
      <c r="C18" s="269"/>
      <c r="D18" s="106" t="str">
        <f>IF('5.1.2 res.rek.'!F26=('5.1.5 toel. balans'!J29+'5.1.5 toel. balans'!J60),"wel","niet")</f>
        <v>wel</v>
      </c>
      <c r="E18" s="268" t="s">
        <v>404</v>
      </c>
    </row>
    <row r="20" spans="2:5" s="262" customFormat="1" x14ac:dyDescent="0.2"/>
  </sheetData>
  <phoneticPr fontId="21" type="noConversion"/>
  <pageMargins left="0.75" right="0.75" top="1" bottom="1" header="0.5" footer="0.5"/>
  <pageSetup paperSize="9" scale="83" orientation="portrait" r:id="rId1"/>
  <headerFooter alignWithMargins="0"/>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2"/>
  <sheetViews>
    <sheetView view="pageBreakPreview" zoomScale="80" zoomScaleNormal="80" zoomScalePageLayoutView="80" workbookViewId="0">
      <selection activeCell="M71" sqref="M71"/>
    </sheetView>
  </sheetViews>
  <sheetFormatPr defaultColWidth="8.85546875" defaultRowHeight="12.75" x14ac:dyDescent="0.2"/>
  <cols>
    <col min="1" max="1" width="5.7109375" customWidth="1"/>
    <col min="2" max="2" width="6.85546875" style="2" customWidth="1"/>
    <col min="8" max="8" width="23.28515625" customWidth="1"/>
    <col min="9" max="9" width="4.85546875" customWidth="1"/>
  </cols>
  <sheetData>
    <row r="1" spans="2:11" x14ac:dyDescent="0.2">
      <c r="B1" s="106" t="s">
        <v>596</v>
      </c>
      <c r="K1" s="14"/>
    </row>
    <row r="2" spans="2:11" x14ac:dyDescent="0.2">
      <c r="B2" s="6"/>
      <c r="C2" s="4"/>
      <c r="D2" s="4"/>
      <c r="E2" s="4"/>
      <c r="F2" s="4"/>
      <c r="G2" s="4"/>
      <c r="H2" s="4"/>
      <c r="I2" s="4"/>
      <c r="J2" s="4"/>
      <c r="K2" s="15"/>
    </row>
    <row r="3" spans="2:11" x14ac:dyDescent="0.2">
      <c r="K3" s="14"/>
    </row>
    <row r="4" spans="2:11" x14ac:dyDescent="0.2">
      <c r="K4" s="14"/>
    </row>
    <row r="7" spans="2:11" x14ac:dyDescent="0.2">
      <c r="B7" s="1" t="s">
        <v>17</v>
      </c>
      <c r="I7" s="1" t="s">
        <v>18</v>
      </c>
    </row>
    <row r="10" spans="2:11" x14ac:dyDescent="0.2">
      <c r="B10" s="3" t="s">
        <v>209</v>
      </c>
      <c r="C10" s="1" t="s">
        <v>695</v>
      </c>
      <c r="I10" s="7"/>
    </row>
    <row r="11" spans="2:11" x14ac:dyDescent="0.2">
      <c r="B11" s="16" t="s">
        <v>219</v>
      </c>
      <c r="C11" s="351" t="s">
        <v>696</v>
      </c>
      <c r="I11" s="111">
        <f>'5.1.1 balans'!G63</f>
        <v>1</v>
      </c>
    </row>
    <row r="12" spans="2:11" x14ac:dyDescent="0.2">
      <c r="B12" s="16" t="s">
        <v>220</v>
      </c>
      <c r="C12" s="351" t="s">
        <v>697</v>
      </c>
      <c r="I12" s="111" t="str">
        <f>RIGHT('5.1.2 res.rek.'!D60,1)</f>
        <v>2</v>
      </c>
    </row>
    <row r="13" spans="2:11" x14ac:dyDescent="0.2">
      <c r="B13" s="16" t="s">
        <v>221</v>
      </c>
      <c r="C13" s="351" t="s">
        <v>698</v>
      </c>
      <c r="I13" s="111">
        <f>'5.1.3 kasstroom'!D63</f>
        <v>3</v>
      </c>
    </row>
    <row r="14" spans="2:11" x14ac:dyDescent="0.2">
      <c r="B14" s="16" t="s">
        <v>222</v>
      </c>
      <c r="C14" t="s">
        <v>86</v>
      </c>
      <c r="I14" s="111">
        <f>'5.1.4 waard.grondsl.'!E64</f>
        <v>4</v>
      </c>
    </row>
    <row r="15" spans="2:11" x14ac:dyDescent="0.2">
      <c r="B15" s="16" t="s">
        <v>223</v>
      </c>
      <c r="C15" s="351" t="s">
        <v>699</v>
      </c>
      <c r="I15" s="111">
        <f>'5.1.5 toel. balans'!F95</f>
        <v>9</v>
      </c>
    </row>
    <row r="16" spans="2:11" hidden="1" x14ac:dyDescent="0.2">
      <c r="B16" s="16" t="s">
        <v>224</v>
      </c>
      <c r="C16" s="244" t="s">
        <v>347</v>
      </c>
      <c r="I16" s="111"/>
    </row>
    <row r="17" spans="2:9" s="244" customFormat="1" x14ac:dyDescent="0.2">
      <c r="B17" s="16" t="s">
        <v>225</v>
      </c>
      <c r="C17" s="244" t="s">
        <v>346</v>
      </c>
      <c r="I17" s="111">
        <f>'5.1.6 IVA-5.1.7 MVA-5.1.8 FVA'!I109</f>
        <v>14</v>
      </c>
    </row>
    <row r="18" spans="2:9" x14ac:dyDescent="0.2">
      <c r="B18" s="169" t="s">
        <v>400</v>
      </c>
      <c r="C18" s="351" t="s">
        <v>700</v>
      </c>
      <c r="I18" s="111">
        <v>15</v>
      </c>
    </row>
    <row r="19" spans="2:9" x14ac:dyDescent="0.2">
      <c r="B19" s="16"/>
      <c r="I19" s="7"/>
    </row>
    <row r="20" spans="2:9" x14ac:dyDescent="0.2">
      <c r="I20" s="7"/>
    </row>
    <row r="21" spans="2:9" x14ac:dyDescent="0.2">
      <c r="B21" s="3" t="s">
        <v>210</v>
      </c>
      <c r="C21" s="1" t="s">
        <v>19</v>
      </c>
      <c r="I21" s="27"/>
    </row>
    <row r="22" spans="2:9" x14ac:dyDescent="0.2">
      <c r="B22" s="16" t="s">
        <v>211</v>
      </c>
      <c r="C22" t="s">
        <v>79</v>
      </c>
      <c r="I22" s="111">
        <f>'5.2 Overige gegevens'!E63</f>
        <v>21</v>
      </c>
    </row>
    <row r="23" spans="2:9" x14ac:dyDescent="0.2">
      <c r="B23" s="16" t="s">
        <v>212</v>
      </c>
      <c r="C23" t="s">
        <v>77</v>
      </c>
      <c r="I23" s="111">
        <f>'5.2 Overige gegevens'!E63</f>
        <v>21</v>
      </c>
    </row>
    <row r="24" spans="2:9" x14ac:dyDescent="0.2">
      <c r="B24" s="16" t="s">
        <v>213</v>
      </c>
      <c r="C24" t="s">
        <v>0</v>
      </c>
      <c r="I24" s="111">
        <f>'5.2 Overige gegevens'!E63</f>
        <v>21</v>
      </c>
    </row>
    <row r="25" spans="2:9" x14ac:dyDescent="0.2">
      <c r="B25" s="16" t="s">
        <v>214</v>
      </c>
      <c r="C25" t="s">
        <v>1</v>
      </c>
      <c r="I25" s="111">
        <f>'5.2 Overige gegevens'!E63</f>
        <v>21</v>
      </c>
    </row>
    <row r="26" spans="2:9" x14ac:dyDescent="0.2">
      <c r="B26" s="16" t="s">
        <v>215</v>
      </c>
      <c r="C26" s="330" t="s">
        <v>488</v>
      </c>
      <c r="I26" s="111">
        <f>'5.2 Overige gegevens'!E63</f>
        <v>21</v>
      </c>
    </row>
    <row r="27" spans="2:9" x14ac:dyDescent="0.2">
      <c r="B27" s="16" t="s">
        <v>487</v>
      </c>
      <c r="C27" s="535" t="s">
        <v>672</v>
      </c>
      <c r="D27" s="330"/>
      <c r="E27" s="330"/>
      <c r="F27" s="330"/>
      <c r="G27" s="330"/>
      <c r="H27" s="330"/>
      <c r="I27" s="111">
        <f>'Beoordelingsverklaring '!D54</f>
        <v>22</v>
      </c>
    </row>
    <row r="28" spans="2:9" x14ac:dyDescent="0.2">
      <c r="B28" s="3"/>
      <c r="C28" s="1"/>
      <c r="I28" s="7"/>
    </row>
    <row r="29" spans="2:9" s="313" customFormat="1" x14ac:dyDescent="0.2">
      <c r="B29" s="3"/>
      <c r="C29" s="1"/>
      <c r="I29" s="7"/>
    </row>
    <row r="30" spans="2:9" s="360" customFormat="1" x14ac:dyDescent="0.2">
      <c r="B30" s="3"/>
      <c r="C30" s="1"/>
      <c r="I30" s="7"/>
    </row>
    <row r="31" spans="2:9" s="365" customFormat="1" x14ac:dyDescent="0.2">
      <c r="B31" s="3"/>
      <c r="C31" s="1"/>
      <c r="I31" s="7"/>
    </row>
    <row r="32" spans="2:9" x14ac:dyDescent="0.2">
      <c r="B32" s="16"/>
      <c r="I32" s="7"/>
    </row>
    <row r="33" spans="2:9" x14ac:dyDescent="0.2">
      <c r="B33" s="16"/>
    </row>
    <row r="34" spans="2:9" x14ac:dyDescent="0.2">
      <c r="B34" s="16"/>
      <c r="I34" s="7"/>
    </row>
    <row r="35" spans="2:9" x14ac:dyDescent="0.2">
      <c r="B35" s="16"/>
      <c r="I35" s="7"/>
    </row>
    <row r="36" spans="2:9" x14ac:dyDescent="0.2">
      <c r="B36" s="16"/>
      <c r="I36" s="7"/>
    </row>
    <row r="37" spans="2:9" x14ac:dyDescent="0.2">
      <c r="B37" s="16"/>
    </row>
    <row r="38" spans="2:9" x14ac:dyDescent="0.2">
      <c r="B38" s="16"/>
    </row>
    <row r="39" spans="2:9" x14ac:dyDescent="0.2">
      <c r="B39" s="16"/>
    </row>
    <row r="40" spans="2:9" x14ac:dyDescent="0.2">
      <c r="B40" s="16"/>
    </row>
    <row r="41" spans="2:9" x14ac:dyDescent="0.2">
      <c r="B41" s="16"/>
    </row>
    <row r="42" spans="2:9" x14ac:dyDescent="0.2">
      <c r="B42" s="16"/>
    </row>
  </sheetData>
  <phoneticPr fontId="0" type="noConversion"/>
  <conditionalFormatting sqref="I22:I26 I11:I18">
    <cfRule type="expression" dxfId="102" priority="4" stopIfTrue="1">
      <formula>ISBLANK(I11)</formula>
    </cfRule>
  </conditionalFormatting>
  <conditionalFormatting sqref="I27">
    <cfRule type="expression" dxfId="101" priority="1" stopIfTrue="1">
      <formula>ISBLANK(I27)</formula>
    </cfRule>
  </conditionalFormatting>
  <pageMargins left="0.39370078740157483" right="0.39370078740157483" top="0.39370078740157483" bottom="0.39370078740157483" header="0.51181102362204722" footer="0.51181102362204722"/>
  <pageSetup paperSize="9" orientation="portrait" r:id="rId1"/>
  <headerFooter alignWithMargins="0"/>
  <ignoredErrors>
    <ignoredError sqref="I11 I13:I17 I19:I22" unlockedFormula="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0"/>
  <sheetViews>
    <sheetView view="pageBreakPreview" zoomScale="80" zoomScaleNormal="70" zoomScalePageLayoutView="70" workbookViewId="0">
      <selection activeCell="M71" sqref="M71"/>
    </sheetView>
  </sheetViews>
  <sheetFormatPr defaultColWidth="8.85546875" defaultRowHeight="12.75" x14ac:dyDescent="0.2"/>
  <cols>
    <col min="1" max="1" width="2.85546875" customWidth="1"/>
  </cols>
  <sheetData>
    <row r="1" spans="2:11" x14ac:dyDescent="0.2">
      <c r="B1" s="1" t="str">
        <f>inhoud!B1</f>
        <v>Stichting Windroos Foundation</v>
      </c>
    </row>
    <row r="2" spans="2:11" x14ac:dyDescent="0.2">
      <c r="B2" s="5"/>
      <c r="C2" s="4"/>
      <c r="D2" s="4"/>
      <c r="E2" s="4"/>
      <c r="F2" s="4"/>
      <c r="G2" s="4"/>
      <c r="H2" s="4"/>
      <c r="I2" s="4"/>
      <c r="J2" s="74"/>
      <c r="K2" s="74"/>
    </row>
    <row r="7" spans="2:11" x14ac:dyDescent="0.2">
      <c r="B7" s="1"/>
    </row>
    <row r="9" spans="2:11" ht="15" x14ac:dyDescent="0.25">
      <c r="B9" s="68"/>
    </row>
    <row r="10" spans="2:11" ht="15" x14ac:dyDescent="0.25">
      <c r="B10" s="68"/>
    </row>
    <row r="11" spans="2:11" ht="14.25" x14ac:dyDescent="0.2">
      <c r="B11" s="69"/>
      <c r="C11" s="37"/>
      <c r="D11" s="37"/>
      <c r="E11" s="37"/>
      <c r="F11" s="37"/>
      <c r="G11" s="37"/>
      <c r="H11" s="37"/>
      <c r="I11" s="37"/>
    </row>
    <row r="12" spans="2:11" ht="14.25" x14ac:dyDescent="0.2">
      <c r="B12" s="69"/>
      <c r="C12" s="37"/>
      <c r="D12" s="37"/>
      <c r="E12" s="37"/>
      <c r="F12" s="37"/>
      <c r="G12" s="37"/>
      <c r="H12" s="37"/>
      <c r="I12" s="37"/>
    </row>
    <row r="13" spans="2:11" ht="30.75" x14ac:dyDescent="0.4">
      <c r="B13" s="171" t="s">
        <v>216</v>
      </c>
      <c r="C13" s="37"/>
      <c r="D13" s="37"/>
      <c r="E13" s="37"/>
      <c r="F13" s="37"/>
      <c r="G13" s="37"/>
      <c r="H13" s="37"/>
      <c r="I13" s="37"/>
    </row>
    <row r="14" spans="2:11" ht="15" x14ac:dyDescent="0.25">
      <c r="B14" s="70"/>
      <c r="C14" s="37"/>
      <c r="D14" s="37"/>
      <c r="E14" s="37"/>
      <c r="F14" s="37"/>
      <c r="G14" s="37"/>
      <c r="H14" s="37"/>
      <c r="I14" s="37"/>
    </row>
    <row r="15" spans="2:11" ht="15" x14ac:dyDescent="0.25">
      <c r="B15" s="70"/>
      <c r="C15" s="37"/>
      <c r="D15" s="37"/>
      <c r="E15" s="37"/>
      <c r="F15" s="37"/>
      <c r="G15" s="37"/>
      <c r="H15" s="37"/>
      <c r="I15" s="37"/>
    </row>
    <row r="16" spans="2:11" ht="15" x14ac:dyDescent="0.25">
      <c r="B16" s="70"/>
      <c r="C16" s="37"/>
      <c r="D16" s="37"/>
      <c r="E16" s="37"/>
      <c r="F16" s="37"/>
      <c r="G16" s="37"/>
      <c r="H16" s="37"/>
      <c r="I16" s="37"/>
    </row>
    <row r="17" spans="2:9" ht="14.25" x14ac:dyDescent="0.2">
      <c r="B17" s="69"/>
    </row>
    <row r="18" spans="2:9" ht="14.25" x14ac:dyDescent="0.2">
      <c r="B18" s="69"/>
    </row>
    <row r="19" spans="2:9" ht="14.25" x14ac:dyDescent="0.2">
      <c r="B19" s="69"/>
      <c r="C19" s="37"/>
      <c r="D19" s="37"/>
      <c r="E19" s="37"/>
      <c r="F19" s="37"/>
      <c r="G19" s="37"/>
      <c r="H19" s="37"/>
      <c r="I19" s="37"/>
    </row>
    <row r="20" spans="2:9" ht="14.25" x14ac:dyDescent="0.2">
      <c r="B20" s="69"/>
      <c r="C20" s="37"/>
      <c r="D20" s="37"/>
      <c r="E20" s="37"/>
      <c r="F20" s="37"/>
      <c r="G20" s="37"/>
      <c r="H20" s="37"/>
      <c r="I20" s="37"/>
    </row>
    <row r="21" spans="2:9" ht="15" x14ac:dyDescent="0.25">
      <c r="B21" s="68"/>
      <c r="C21" s="37"/>
      <c r="D21" s="37"/>
      <c r="E21" s="37"/>
      <c r="F21" s="37"/>
      <c r="G21" s="37"/>
      <c r="H21" s="37"/>
      <c r="I21" s="37"/>
    </row>
    <row r="22" spans="2:9" ht="14.25" x14ac:dyDescent="0.2">
      <c r="B22" s="69"/>
      <c r="C22" s="37"/>
      <c r="D22" s="37"/>
      <c r="E22" s="37"/>
      <c r="F22" s="37"/>
      <c r="G22" s="37"/>
      <c r="H22" s="37"/>
      <c r="I22" s="37"/>
    </row>
    <row r="23" spans="2:9" ht="14.25" x14ac:dyDescent="0.2">
      <c r="B23" s="69"/>
    </row>
    <row r="24" spans="2:9" ht="14.25" x14ac:dyDescent="0.2">
      <c r="B24" s="69"/>
    </row>
    <row r="25" spans="2:9" ht="14.25" x14ac:dyDescent="0.2">
      <c r="B25" s="69"/>
      <c r="C25" s="37"/>
      <c r="D25" s="37"/>
      <c r="E25" s="37"/>
      <c r="F25" s="37"/>
      <c r="G25" s="37"/>
      <c r="H25" s="37"/>
    </row>
    <row r="26" spans="2:9" ht="14.25" x14ac:dyDescent="0.2">
      <c r="B26" s="69"/>
      <c r="C26" s="37"/>
      <c r="D26" s="37"/>
      <c r="E26" s="37"/>
      <c r="F26" s="37"/>
      <c r="G26" s="37"/>
      <c r="H26" s="37"/>
    </row>
    <row r="27" spans="2:9" ht="14.25" x14ac:dyDescent="0.2">
      <c r="B27" s="69"/>
      <c r="C27" s="37"/>
      <c r="D27" s="37"/>
      <c r="E27" s="37"/>
      <c r="F27" s="37"/>
      <c r="G27" s="37"/>
      <c r="H27" s="37"/>
    </row>
    <row r="28" spans="2:9" ht="15" x14ac:dyDescent="0.25">
      <c r="B28" s="68"/>
    </row>
    <row r="29" spans="2:9" ht="14.25" x14ac:dyDescent="0.2">
      <c r="B29" s="69"/>
    </row>
    <row r="30" spans="2:9" ht="14.25" x14ac:dyDescent="0.2">
      <c r="B30" s="69"/>
      <c r="C30" s="37"/>
      <c r="D30" s="37"/>
      <c r="E30" s="37"/>
      <c r="F30" s="37"/>
      <c r="G30" s="37"/>
      <c r="H30" s="37"/>
    </row>
    <row r="31" spans="2:9" ht="14.25" x14ac:dyDescent="0.2">
      <c r="B31" s="69"/>
      <c r="C31" s="37"/>
      <c r="D31" s="37"/>
      <c r="E31" s="37"/>
      <c r="F31" s="37"/>
      <c r="G31" s="37"/>
      <c r="H31" s="37"/>
    </row>
    <row r="32" spans="2:9" ht="14.25" x14ac:dyDescent="0.2">
      <c r="B32" s="69"/>
      <c r="C32" s="37"/>
      <c r="D32" s="37"/>
      <c r="E32" s="37"/>
      <c r="F32" s="37"/>
      <c r="G32" s="37"/>
      <c r="H32" s="37"/>
    </row>
    <row r="33" spans="2:9" ht="14.25" x14ac:dyDescent="0.2">
      <c r="B33" s="69"/>
      <c r="C33" s="37"/>
      <c r="D33" s="37"/>
      <c r="E33" s="37"/>
      <c r="F33" s="37"/>
      <c r="G33" s="37"/>
      <c r="H33" s="37"/>
    </row>
    <row r="34" spans="2:9" ht="14.25" x14ac:dyDescent="0.2">
      <c r="B34" s="69"/>
      <c r="C34" s="37"/>
      <c r="D34" s="37"/>
      <c r="E34" s="37"/>
      <c r="F34" s="37"/>
      <c r="G34" s="37"/>
      <c r="H34" s="37"/>
    </row>
    <row r="35" spans="2:9" ht="14.25" x14ac:dyDescent="0.2">
      <c r="B35" s="71"/>
    </row>
    <row r="36" spans="2:9" x14ac:dyDescent="0.2">
      <c r="B36" s="1"/>
    </row>
    <row r="37" spans="2:9" x14ac:dyDescent="0.2">
      <c r="B37" s="37"/>
      <c r="C37" s="37"/>
      <c r="D37" s="37"/>
      <c r="E37" s="37"/>
      <c r="F37" s="37"/>
      <c r="G37" s="37"/>
      <c r="H37" s="37"/>
      <c r="I37" s="37"/>
    </row>
    <row r="38" spans="2:9" x14ac:dyDescent="0.2">
      <c r="B38" s="37"/>
      <c r="C38" s="37"/>
      <c r="D38" s="37"/>
      <c r="E38" s="37"/>
      <c r="F38" s="37"/>
      <c r="G38" s="37"/>
      <c r="H38" s="37"/>
      <c r="I38" s="37"/>
    </row>
    <row r="39" spans="2:9" x14ac:dyDescent="0.2">
      <c r="B39" s="37"/>
      <c r="C39" s="37"/>
      <c r="D39" s="37"/>
      <c r="E39" s="37"/>
      <c r="F39" s="37"/>
      <c r="G39" s="37"/>
      <c r="H39" s="37"/>
      <c r="I39" s="37"/>
    </row>
    <row r="40" spans="2:9" x14ac:dyDescent="0.2">
      <c r="B40" s="37"/>
      <c r="C40" s="37"/>
      <c r="D40" s="37"/>
      <c r="E40" s="37"/>
      <c r="F40" s="37"/>
      <c r="G40" s="37"/>
      <c r="H40" s="37"/>
      <c r="I40" s="37"/>
    </row>
    <row r="42" spans="2:9" x14ac:dyDescent="0.2">
      <c r="B42" s="1"/>
    </row>
    <row r="43" spans="2:9" x14ac:dyDescent="0.2">
      <c r="B43" s="37"/>
      <c r="C43" s="37"/>
      <c r="D43" s="37"/>
      <c r="E43" s="37"/>
      <c r="F43" s="37"/>
      <c r="G43" s="37"/>
      <c r="H43" s="37"/>
      <c r="I43" s="37"/>
    </row>
    <row r="44" spans="2:9" x14ac:dyDescent="0.2">
      <c r="B44" s="37"/>
      <c r="C44" s="37"/>
      <c r="D44" s="37"/>
      <c r="E44" s="37"/>
      <c r="F44" s="37"/>
      <c r="G44" s="37"/>
      <c r="H44" s="37"/>
      <c r="I44" s="37"/>
    </row>
    <row r="45" spans="2:9" x14ac:dyDescent="0.2">
      <c r="B45" s="37"/>
      <c r="C45" s="37"/>
      <c r="D45" s="37"/>
      <c r="E45" s="37"/>
      <c r="F45" s="37"/>
      <c r="G45" s="37"/>
      <c r="H45" s="37"/>
      <c r="I45" s="37"/>
    </row>
    <row r="46" spans="2:9" x14ac:dyDescent="0.2">
      <c r="B46" s="37"/>
      <c r="C46" s="37"/>
      <c r="D46" s="37"/>
      <c r="E46" s="37"/>
      <c r="F46" s="37"/>
      <c r="G46" s="37"/>
      <c r="H46" s="37"/>
      <c r="I46" s="37"/>
    </row>
    <row r="80" spans="5:5" x14ac:dyDescent="0.2">
      <c r="E80" s="27"/>
    </row>
  </sheetData>
  <phoneticPr fontId="0" type="noConversion"/>
  <pageMargins left="0.39370078740157483" right="0.39370078740157483" top="0.39370078740157483" bottom="0.39370078740157483" header="0.51181102362204722" footer="0.51181102362204722"/>
  <pageSetup paperSize="9" fitToWidth="3"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5"/>
  <sheetViews>
    <sheetView topLeftCell="A13" zoomScale="80" zoomScaleNormal="80" zoomScaleSheetLayoutView="80" zoomScalePageLayoutView="80" workbookViewId="0">
      <selection activeCell="M71" sqref="M71"/>
    </sheetView>
  </sheetViews>
  <sheetFormatPr defaultColWidth="8.85546875" defaultRowHeight="12.75" x14ac:dyDescent="0.2"/>
  <cols>
    <col min="1" max="1" width="4" customWidth="1"/>
    <col min="2" max="2" width="10.42578125" customWidth="1"/>
    <col min="4" max="4" width="12.140625" customWidth="1"/>
    <col min="5" max="5" width="10.7109375" customWidth="1"/>
    <col min="6" max="6" width="7.42578125" style="21" customWidth="1"/>
    <col min="7" max="7" width="13.85546875" bestFit="1" customWidth="1"/>
    <col min="8" max="8" width="3.42578125" customWidth="1"/>
    <col min="9" max="9" width="13.7109375" customWidth="1"/>
    <col min="10" max="10" width="6.42578125" customWidth="1"/>
    <col min="11" max="11" width="14.140625" bestFit="1" customWidth="1"/>
    <col min="12" max="12" width="10.42578125" bestFit="1" customWidth="1"/>
    <col min="13" max="13" width="9.42578125" bestFit="1" customWidth="1"/>
  </cols>
  <sheetData>
    <row r="1" spans="2:11" x14ac:dyDescent="0.2">
      <c r="B1" s="1" t="str">
        <f>inhoud!B1</f>
        <v>Stichting Windroos Foundation</v>
      </c>
    </row>
    <row r="2" spans="2:11" x14ac:dyDescent="0.2">
      <c r="B2" s="5"/>
      <c r="C2" s="4"/>
      <c r="D2" s="4"/>
      <c r="E2" s="4"/>
      <c r="F2" s="472"/>
      <c r="G2" s="4"/>
      <c r="H2" s="4"/>
      <c r="I2" s="4"/>
    </row>
    <row r="5" spans="2:11" x14ac:dyDescent="0.2">
      <c r="B5" s="13" t="s">
        <v>217</v>
      </c>
    </row>
    <row r="7" spans="2:11" x14ac:dyDescent="0.2">
      <c r="B7" s="1" t="s">
        <v>694</v>
      </c>
      <c r="H7" s="1"/>
      <c r="I7" s="1"/>
    </row>
    <row r="8" spans="2:11" x14ac:dyDescent="0.2">
      <c r="B8" s="13" t="s">
        <v>114</v>
      </c>
      <c r="K8" s="14"/>
    </row>
    <row r="9" spans="2:11" ht="15" x14ac:dyDescent="0.25">
      <c r="F9" s="473" t="s">
        <v>90</v>
      </c>
      <c r="G9" s="114">
        <v>43100</v>
      </c>
      <c r="H9" s="78"/>
      <c r="I9" s="114">
        <v>42735</v>
      </c>
      <c r="K9" s="566"/>
    </row>
    <row r="10" spans="2:11" ht="15" x14ac:dyDescent="0.25">
      <c r="G10" s="76" t="s">
        <v>6</v>
      </c>
      <c r="H10" s="76"/>
      <c r="I10" s="76" t="s">
        <v>6</v>
      </c>
      <c r="J10" s="13"/>
      <c r="K10" s="567"/>
    </row>
    <row r="11" spans="2:11" ht="15" x14ac:dyDescent="0.25">
      <c r="B11" s="1" t="s">
        <v>22</v>
      </c>
      <c r="G11" s="27"/>
      <c r="H11" s="27"/>
      <c r="I11" s="27"/>
      <c r="K11" s="567"/>
    </row>
    <row r="12" spans="2:11" ht="15" x14ac:dyDescent="0.25">
      <c r="G12" s="445"/>
      <c r="H12" s="445"/>
      <c r="I12" s="445"/>
      <c r="K12" s="567"/>
    </row>
    <row r="13" spans="2:11" ht="15" x14ac:dyDescent="0.25">
      <c r="B13" s="1"/>
      <c r="G13" s="445"/>
      <c r="H13" s="445"/>
      <c r="I13" s="445"/>
      <c r="K13" s="567"/>
    </row>
    <row r="14" spans="2:11" ht="12.75" customHeight="1" x14ac:dyDescent="0.25">
      <c r="B14" s="1" t="s">
        <v>23</v>
      </c>
      <c r="G14" s="445"/>
      <c r="H14" s="445"/>
      <c r="I14" s="445"/>
      <c r="K14" s="567"/>
    </row>
    <row r="15" spans="2:11" ht="12.75" customHeight="1" x14ac:dyDescent="0.25">
      <c r="G15" s="445"/>
      <c r="H15" s="445"/>
      <c r="I15" s="445"/>
      <c r="K15" s="567"/>
    </row>
    <row r="16" spans="2:11" ht="12.75" customHeight="1" x14ac:dyDescent="0.25">
      <c r="B16" t="s">
        <v>20</v>
      </c>
      <c r="F16" s="21">
        <v>1</v>
      </c>
      <c r="G16" s="445">
        <f>'5.1.5 toel. balans'!J33</f>
        <v>0</v>
      </c>
      <c r="H16" s="445"/>
      <c r="I16" s="469">
        <f>'5.1.5 toel. balans'!L33</f>
        <v>0</v>
      </c>
      <c r="K16" s="568"/>
    </row>
    <row r="17" spans="2:13" ht="12.75" customHeight="1" x14ac:dyDescent="0.25">
      <c r="B17" t="s">
        <v>9</v>
      </c>
      <c r="F17" s="21">
        <v>2</v>
      </c>
      <c r="G17" s="446">
        <f>'5.1.5 toel. balans'!J64</f>
        <v>12685</v>
      </c>
      <c r="H17" s="445"/>
      <c r="I17" s="446">
        <f>ROUND('5.1.5 toel. balans'!L64,0)</f>
        <v>13206</v>
      </c>
      <c r="K17" s="568"/>
      <c r="L17" s="10"/>
      <c r="M17" s="10"/>
    </row>
    <row r="18" spans="2:13" ht="12.75" customHeight="1" x14ac:dyDescent="0.25">
      <c r="B18" t="s">
        <v>10</v>
      </c>
      <c r="F18" s="21">
        <v>3</v>
      </c>
      <c r="G18" s="447">
        <f>'5.1.5 toel. balans'!J119</f>
        <v>0</v>
      </c>
      <c r="H18" s="445"/>
      <c r="I18" s="470">
        <f>'5.1.5 toel. balans'!L119</f>
        <v>0</v>
      </c>
      <c r="K18" s="568"/>
      <c r="L18" s="60"/>
      <c r="M18" s="20"/>
    </row>
    <row r="19" spans="2:13" ht="12.75" customHeight="1" x14ac:dyDescent="0.25">
      <c r="B19" t="s">
        <v>4</v>
      </c>
      <c r="G19" s="445">
        <f>SUM(G16:G18)</f>
        <v>12685</v>
      </c>
      <c r="H19" s="445"/>
      <c r="I19" s="445">
        <f>SUM(I16:I18)</f>
        <v>13206</v>
      </c>
      <c r="K19" s="568"/>
    </row>
    <row r="20" spans="2:13" ht="12.75" customHeight="1" x14ac:dyDescent="0.25">
      <c r="G20" s="445"/>
      <c r="H20" s="445"/>
      <c r="I20" s="445"/>
      <c r="K20" s="567"/>
    </row>
    <row r="21" spans="2:13" ht="12.75" customHeight="1" x14ac:dyDescent="0.25">
      <c r="B21" s="1" t="s">
        <v>24</v>
      </c>
      <c r="G21" s="445"/>
      <c r="H21" s="445"/>
      <c r="I21" s="445"/>
      <c r="K21" s="567"/>
    </row>
    <row r="22" spans="2:13" ht="12.75" customHeight="1" x14ac:dyDescent="0.25">
      <c r="G22" s="445"/>
      <c r="H22" s="445"/>
      <c r="I22" s="445"/>
      <c r="K22" s="567"/>
    </row>
    <row r="23" spans="2:13" ht="12.75" customHeight="1" x14ac:dyDescent="0.25">
      <c r="B23" s="45" t="s">
        <v>7</v>
      </c>
      <c r="C23" s="45"/>
      <c r="D23" s="45"/>
      <c r="E23" s="45"/>
      <c r="F23" s="21">
        <v>4</v>
      </c>
      <c r="G23" s="448">
        <f>'5.1.5 toel. balans'!J190</f>
        <v>0</v>
      </c>
      <c r="H23" s="445"/>
      <c r="I23" s="471">
        <f>ROUND('5.1.5 toel. balans'!L190,0)</f>
        <v>0</v>
      </c>
      <c r="K23" s="568"/>
    </row>
    <row r="24" spans="2:13" s="304" customFormat="1" ht="12.75" customHeight="1" x14ac:dyDescent="0.25">
      <c r="B24" s="302" t="s">
        <v>451</v>
      </c>
      <c r="C24" s="302"/>
      <c r="D24" s="302"/>
      <c r="E24" s="302"/>
      <c r="F24" s="21">
        <v>5</v>
      </c>
      <c r="G24" s="448">
        <f>'5.1.5 toel. balans'!J209</f>
        <v>0</v>
      </c>
      <c r="H24" s="445"/>
      <c r="I24" s="448">
        <f>ROUND('5.1.5 toel. balans'!L209,0)</f>
        <v>0</v>
      </c>
      <c r="K24" s="568"/>
    </row>
    <row r="25" spans="2:13" s="304" customFormat="1" ht="12.75" customHeight="1" x14ac:dyDescent="0.25">
      <c r="B25" s="302" t="s">
        <v>452</v>
      </c>
      <c r="C25" s="302"/>
      <c r="D25" s="302"/>
      <c r="E25" s="302"/>
      <c r="F25" s="21"/>
      <c r="G25" s="445"/>
      <c r="H25" s="445"/>
      <c r="I25" s="445"/>
      <c r="K25" s="568"/>
    </row>
    <row r="26" spans="2:13" ht="12.75" customHeight="1" x14ac:dyDescent="0.25">
      <c r="B26" s="371" t="s">
        <v>542</v>
      </c>
      <c r="F26" s="21">
        <v>6</v>
      </c>
      <c r="G26" s="448">
        <f>'5.1.5 toel. balans'!J276</f>
        <v>0</v>
      </c>
      <c r="H26" s="445"/>
      <c r="I26" s="448">
        <f>ROUND('5.1.5 toel. balans'!L276,0)</f>
        <v>0</v>
      </c>
      <c r="K26" s="568"/>
    </row>
    <row r="27" spans="2:13" ht="12.75" customHeight="1" x14ac:dyDescent="0.25">
      <c r="B27" s="361" t="s">
        <v>521</v>
      </c>
      <c r="F27" s="21">
        <v>7</v>
      </c>
      <c r="G27" s="445">
        <f>'5.1.5 toel. balans'!J346</f>
        <v>122658</v>
      </c>
      <c r="H27" s="445"/>
      <c r="I27" s="445">
        <f>ROUND('5.1.5 toel. balans'!L346,0)</f>
        <v>167310</v>
      </c>
      <c r="K27" s="568"/>
    </row>
    <row r="28" spans="2:13" ht="12.75" customHeight="1" x14ac:dyDescent="0.25">
      <c r="B28" t="s">
        <v>91</v>
      </c>
      <c r="F28" s="21">
        <v>8</v>
      </c>
      <c r="G28" s="448">
        <f>'5.1.5 toel. balans'!J402</f>
        <v>0</v>
      </c>
      <c r="H28" s="445"/>
      <c r="I28" s="448">
        <f>ROUND('5.1.5 toel. balans'!L402,0)</f>
        <v>0</v>
      </c>
      <c r="K28" s="568"/>
    </row>
    <row r="29" spans="2:13" ht="12.75" customHeight="1" x14ac:dyDescent="0.25">
      <c r="B29" t="s">
        <v>26</v>
      </c>
      <c r="F29" s="21">
        <v>9</v>
      </c>
      <c r="G29" s="449">
        <f>'5.1.5 toel. balans'!J422</f>
        <v>151331</v>
      </c>
      <c r="H29" s="445"/>
      <c r="I29" s="449">
        <f>ROUND('5.1.5 toel. balans'!L422,0)</f>
        <v>113967</v>
      </c>
      <c r="K29" s="568"/>
      <c r="L29" s="14"/>
      <c r="M29" s="14"/>
    </row>
    <row r="30" spans="2:13" ht="12.75" customHeight="1" x14ac:dyDescent="0.25">
      <c r="B30" t="s">
        <v>5</v>
      </c>
      <c r="G30" s="445">
        <f>SUM(G22:G29)</f>
        <v>273989</v>
      </c>
      <c r="H30" s="445"/>
      <c r="I30" s="445">
        <f>SUM(I22:I29)</f>
        <v>281277</v>
      </c>
      <c r="K30" s="568"/>
    </row>
    <row r="31" spans="2:13" ht="12.75" customHeight="1" x14ac:dyDescent="0.25">
      <c r="G31" s="445"/>
      <c r="H31" s="445"/>
      <c r="I31" s="445"/>
      <c r="K31" s="567"/>
      <c r="L31" s="14"/>
      <c r="M31" s="14"/>
    </row>
    <row r="32" spans="2:13" ht="12.75" customHeight="1" thickBot="1" x14ac:dyDescent="0.3">
      <c r="B32" s="13" t="s">
        <v>62</v>
      </c>
      <c r="G32" s="450">
        <f>G30+G19</f>
        <v>286674</v>
      </c>
      <c r="H32" s="445"/>
      <c r="I32" s="450">
        <f>I30+I19</f>
        <v>294483</v>
      </c>
      <c r="K32" s="568"/>
      <c r="L32" s="14"/>
      <c r="M32" s="57"/>
    </row>
    <row r="33" spans="2:11" ht="12.75" customHeight="1" thickTop="1" x14ac:dyDescent="0.2">
      <c r="G33" s="445"/>
      <c r="H33" s="445"/>
      <c r="I33" s="445"/>
      <c r="K33" s="14"/>
    </row>
    <row r="34" spans="2:11" ht="12.75" customHeight="1" x14ac:dyDescent="0.2">
      <c r="G34" s="10"/>
      <c r="H34" s="10"/>
      <c r="I34" s="10"/>
    </row>
    <row r="35" spans="2:11" ht="12.75" customHeight="1" x14ac:dyDescent="0.2">
      <c r="F35" s="473" t="s">
        <v>90</v>
      </c>
      <c r="G35" s="114">
        <f>G9</f>
        <v>43100</v>
      </c>
      <c r="H35" s="78"/>
      <c r="I35" s="114">
        <f>I9</f>
        <v>42735</v>
      </c>
    </row>
    <row r="36" spans="2:11" ht="12.75" customHeight="1" x14ac:dyDescent="0.2">
      <c r="B36" s="1" t="s">
        <v>27</v>
      </c>
      <c r="G36" s="76" t="s">
        <v>6</v>
      </c>
      <c r="H36" s="76"/>
      <c r="I36" s="76" t="s">
        <v>6</v>
      </c>
    </row>
    <row r="37" spans="2:11" ht="12.75" customHeight="1" x14ac:dyDescent="0.2">
      <c r="B37" s="1"/>
      <c r="G37" s="10"/>
      <c r="H37" s="10"/>
      <c r="I37" s="10"/>
    </row>
    <row r="38" spans="2:11" ht="12.75" customHeight="1" x14ac:dyDescent="0.2">
      <c r="G38" s="10"/>
      <c r="H38" s="10"/>
      <c r="I38" s="10"/>
    </row>
    <row r="39" spans="2:11" ht="12.75" customHeight="1" x14ac:dyDescent="0.2">
      <c r="B39" s="1" t="s">
        <v>28</v>
      </c>
      <c r="F39" s="21">
        <v>10</v>
      </c>
      <c r="G39" s="10"/>
      <c r="H39" s="10"/>
      <c r="I39" s="10"/>
    </row>
    <row r="40" spans="2:11" ht="12.75" customHeight="1" x14ac:dyDescent="0.2">
      <c r="B40" t="s">
        <v>29</v>
      </c>
      <c r="G40" s="420">
        <f>'5.1.5 toel. balans'!J487</f>
        <v>29452</v>
      </c>
      <c r="H40" s="420"/>
      <c r="I40" s="420">
        <f>ROUND('5.1.5 toel. balans'!L487,0)</f>
        <v>29452</v>
      </c>
      <c r="K40" s="420">
        <f>G40-I40</f>
        <v>0</v>
      </c>
    </row>
    <row r="41" spans="2:11" ht="12.75" customHeight="1" x14ac:dyDescent="0.2">
      <c r="B41" s="65" t="s">
        <v>479</v>
      </c>
      <c r="G41" s="420">
        <f>'5.1.5 toel. balans'!J488</f>
        <v>-214159</v>
      </c>
      <c r="H41" s="451"/>
      <c r="I41" s="420">
        <f>ROUND('5.1.5 toel. balans'!L488,0)</f>
        <v>-214182</v>
      </c>
      <c r="K41" s="420">
        <f t="shared" ref="K41:K44" si="0">G41-I41</f>
        <v>23</v>
      </c>
    </row>
    <row r="42" spans="2:11" s="326" customFormat="1" ht="12.75" customHeight="1" x14ac:dyDescent="0.2">
      <c r="B42" s="65" t="s">
        <v>480</v>
      </c>
      <c r="F42" s="21"/>
      <c r="G42" s="420">
        <f>'5.1.5 toel. balans'!J489</f>
        <v>185716</v>
      </c>
      <c r="H42" s="451"/>
      <c r="I42" s="420">
        <f>ROUND('5.1.5 toel. balans'!L489,0)</f>
        <v>185716</v>
      </c>
      <c r="K42" s="420">
        <f t="shared" si="0"/>
        <v>0</v>
      </c>
    </row>
    <row r="43" spans="2:11" ht="12.75" customHeight="1" x14ac:dyDescent="0.2">
      <c r="B43" s="32" t="s">
        <v>481</v>
      </c>
      <c r="G43" s="441">
        <f>'5.1.5 toel. balans'!J490</f>
        <v>178352</v>
      </c>
      <c r="H43" s="420"/>
      <c r="I43" s="441">
        <f>ROUND('5.1.5 toel. balans'!L490,0)</f>
        <v>178352</v>
      </c>
      <c r="K43" s="420">
        <f t="shared" si="0"/>
        <v>0</v>
      </c>
    </row>
    <row r="44" spans="2:11" ht="12.75" customHeight="1" x14ac:dyDescent="0.2">
      <c r="B44" t="s">
        <v>16</v>
      </c>
      <c r="G44" s="451">
        <f>SUM(G40:G43)</f>
        <v>179361</v>
      </c>
      <c r="H44" s="451"/>
      <c r="I44" s="451">
        <f>SUM(I40:I43)</f>
        <v>179338</v>
      </c>
      <c r="K44" s="420">
        <f t="shared" si="0"/>
        <v>23</v>
      </c>
    </row>
    <row r="45" spans="2:11" ht="12.75" customHeight="1" x14ac:dyDescent="0.2">
      <c r="G45" s="451"/>
      <c r="H45" s="451"/>
      <c r="I45" s="451"/>
    </row>
    <row r="46" spans="2:11" ht="12.75" customHeight="1" x14ac:dyDescent="0.25">
      <c r="B46" s="1" t="s">
        <v>30</v>
      </c>
      <c r="F46" s="21">
        <v>11</v>
      </c>
      <c r="G46" s="420">
        <f>'5.1.5 toel. balans'!L576</f>
        <v>0</v>
      </c>
      <c r="H46" s="420"/>
      <c r="I46" s="420">
        <f>'5.1.5 toel. balans'!D576</f>
        <v>0</v>
      </c>
      <c r="K46" s="564"/>
    </row>
    <row r="47" spans="2:11" ht="12.75" customHeight="1" x14ac:dyDescent="0.25">
      <c r="G47" s="420"/>
      <c r="H47" s="420"/>
      <c r="I47" s="420"/>
      <c r="K47" s="564"/>
    </row>
    <row r="48" spans="2:11" ht="12.75" customHeight="1" x14ac:dyDescent="0.25">
      <c r="B48" s="204" t="s">
        <v>328</v>
      </c>
      <c r="F48" s="21">
        <v>12</v>
      </c>
      <c r="G48" s="420">
        <f>'5.1.5 toel. balans'!J600</f>
        <v>0</v>
      </c>
      <c r="H48" s="420"/>
      <c r="I48" s="420">
        <f>'5.1.5 toel. balans'!L600</f>
        <v>0</v>
      </c>
      <c r="K48" s="564"/>
    </row>
    <row r="49" spans="2:11" s="201" customFormat="1" ht="12.75" customHeight="1" x14ac:dyDescent="0.25">
      <c r="B49" s="204" t="s">
        <v>329</v>
      </c>
      <c r="F49" s="21"/>
      <c r="G49" s="420"/>
      <c r="H49" s="420"/>
      <c r="I49" s="420"/>
      <c r="K49" s="564"/>
    </row>
    <row r="50" spans="2:11" ht="12.75" customHeight="1" x14ac:dyDescent="0.25">
      <c r="G50" s="420"/>
      <c r="H50" s="420"/>
      <c r="I50" s="420"/>
      <c r="K50" s="564"/>
    </row>
    <row r="51" spans="2:11" ht="12.75" customHeight="1" x14ac:dyDescent="0.25">
      <c r="B51" s="204" t="s">
        <v>330</v>
      </c>
      <c r="G51" s="420"/>
      <c r="H51" s="420"/>
      <c r="I51" s="420"/>
      <c r="K51" s="564"/>
    </row>
    <row r="52" spans="2:11" ht="12.75" customHeight="1" x14ac:dyDescent="0.25">
      <c r="B52" s="32" t="s">
        <v>543</v>
      </c>
      <c r="F52" s="21">
        <v>6</v>
      </c>
      <c r="G52" s="420">
        <f>'5.1.5 toel. balans'!J277</f>
        <v>0</v>
      </c>
      <c r="H52" s="420"/>
      <c r="I52" s="420">
        <f>'5.1.5 toel. balans'!L277</f>
        <v>0</v>
      </c>
      <c r="K52" s="564"/>
    </row>
    <row r="53" spans="2:11" ht="12.75" customHeight="1" x14ac:dyDescent="0.25">
      <c r="B53" s="201" t="s">
        <v>331</v>
      </c>
      <c r="F53" s="21">
        <v>13</v>
      </c>
      <c r="G53" s="420">
        <f>'5.1.5 toel. balans'!J670</f>
        <v>107313</v>
      </c>
      <c r="H53" s="420"/>
      <c r="I53" s="420">
        <f>'5.1.5 toel. balans'!L670</f>
        <v>115145</v>
      </c>
      <c r="K53" s="564"/>
    </row>
    <row r="54" spans="2:11" ht="12.75" customHeight="1" x14ac:dyDescent="0.2">
      <c r="G54" s="420"/>
      <c r="H54" s="420"/>
      <c r="I54" s="420"/>
    </row>
    <row r="55" spans="2:11" x14ac:dyDescent="0.2">
      <c r="G55" s="420"/>
      <c r="H55" s="420"/>
      <c r="I55" s="420"/>
    </row>
    <row r="56" spans="2:11" ht="13.5" thickBot="1" x14ac:dyDescent="0.25">
      <c r="B56" s="13" t="s">
        <v>113</v>
      </c>
      <c r="G56" s="442">
        <f>SUM(G44:G55)</f>
        <v>286674</v>
      </c>
      <c r="H56" s="420"/>
      <c r="I56" s="442">
        <f>SUM(I44:I55)</f>
        <v>294483</v>
      </c>
    </row>
    <row r="57" spans="2:11" ht="13.5" thickTop="1" x14ac:dyDescent="0.2">
      <c r="G57" s="420"/>
      <c r="H57" s="420"/>
      <c r="I57" s="420"/>
    </row>
    <row r="58" spans="2:11" x14ac:dyDescent="0.2">
      <c r="G58" s="10"/>
      <c r="H58" s="10"/>
      <c r="I58" s="10"/>
    </row>
    <row r="59" spans="2:11" x14ac:dyDescent="0.2">
      <c r="G59" s="10"/>
      <c r="H59" s="10"/>
      <c r="I59" s="10"/>
    </row>
    <row r="60" spans="2:11" x14ac:dyDescent="0.2">
      <c r="G60" s="43"/>
      <c r="H60" s="10"/>
      <c r="I60" s="10"/>
      <c r="K60" s="14"/>
    </row>
    <row r="61" spans="2:11" s="435" customFormat="1" x14ac:dyDescent="0.2">
      <c r="F61" s="21"/>
      <c r="G61" s="43"/>
      <c r="H61" s="10"/>
      <c r="I61" s="10"/>
      <c r="K61" s="431"/>
    </row>
    <row r="62" spans="2:11" x14ac:dyDescent="0.2">
      <c r="G62" s="62"/>
      <c r="H62" s="10"/>
      <c r="I62" s="33"/>
    </row>
    <row r="63" spans="2:11" x14ac:dyDescent="0.2">
      <c r="F63" s="21" t="s">
        <v>18</v>
      </c>
      <c r="G63" s="434">
        <v>1</v>
      </c>
      <c r="H63" s="10"/>
      <c r="I63" s="10"/>
    </row>
    <row r="65" spans="7:9" x14ac:dyDescent="0.2">
      <c r="G65" s="420">
        <f>G32-G56</f>
        <v>0</v>
      </c>
      <c r="I65" s="420">
        <f>I32-I56</f>
        <v>0</v>
      </c>
    </row>
  </sheetData>
  <phoneticPr fontId="0" type="noConversion"/>
  <conditionalFormatting sqref="G63 I28 G28 G23:G24 I23:I24">
    <cfRule type="expression" dxfId="100" priority="2" stopIfTrue="1">
      <formula>ISBLANK(G23)</formula>
    </cfRule>
  </conditionalFormatting>
  <conditionalFormatting sqref="G26 I26">
    <cfRule type="expression" dxfId="99" priority="1" stopIfTrue="1">
      <formula>ISBLANK(G26)</formula>
    </cfRule>
  </conditionalFormatting>
  <pageMargins left="0.39370078740157483" right="0.39370078740157483" top="0.39370078740157483" bottom="0.19685039370078741" header="0.51181102362204722" footer="0.51181102362204722"/>
  <pageSetup paperSize="9" orientation="portrait" r:id="rId1"/>
  <headerFooter alignWithMargins="0"/>
  <ignoredErrors>
    <ignoredError sqref="G23:H23 G28:H28 G27:H27 G29:H29 G26:H26 G25:I25 G24:H24" unlockedFormula="1"/>
    <ignoredError sqref="G30:I31 G33:I39 G32:H32 G44:I52 G40:H40 G41:H41 G42:H42 G43:H43 G54:I55 G53:H53 G56:H56" emptyCellReferenc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60"/>
  <sheetViews>
    <sheetView zoomScaleNormal="100" zoomScaleSheetLayoutView="80" workbookViewId="0">
      <selection activeCell="M71" sqref="M71"/>
    </sheetView>
  </sheetViews>
  <sheetFormatPr defaultColWidth="8.85546875" defaultRowHeight="12.75" x14ac:dyDescent="0.2"/>
  <cols>
    <col min="1" max="1" width="3.85546875" customWidth="1"/>
    <col min="2" max="2" width="29.85546875" customWidth="1"/>
    <col min="3" max="3" width="5.7109375" customWidth="1"/>
    <col min="4" max="4" width="16" customWidth="1"/>
    <col min="5" max="5" width="5" style="21" customWidth="1"/>
    <col min="6" max="6" width="13.42578125" customWidth="1"/>
    <col min="7" max="7" width="3" customWidth="1"/>
    <col min="8" max="8" width="13.85546875" customWidth="1"/>
    <col min="9" max="9" width="7.42578125" customWidth="1"/>
    <col min="10" max="10" width="13" customWidth="1"/>
    <col min="11" max="11" width="5.42578125" customWidth="1"/>
    <col min="12" max="12" width="11.7109375" customWidth="1"/>
  </cols>
  <sheetData>
    <row r="1" spans="2:12" x14ac:dyDescent="0.2">
      <c r="B1" s="1" t="str">
        <f>inhoud!B1</f>
        <v>Stichting Windroos Foundation</v>
      </c>
    </row>
    <row r="2" spans="2:12" x14ac:dyDescent="0.2">
      <c r="B2" s="6"/>
      <c r="C2" s="4"/>
      <c r="D2" s="4"/>
      <c r="E2" s="472"/>
      <c r="F2" s="4"/>
      <c r="G2" s="4"/>
      <c r="H2" s="4"/>
    </row>
    <row r="4" spans="2:12" x14ac:dyDescent="0.2">
      <c r="B4" s="1" t="s">
        <v>693</v>
      </c>
    </row>
    <row r="5" spans="2:12" x14ac:dyDescent="0.2">
      <c r="F5" s="76"/>
      <c r="G5" s="76"/>
      <c r="H5" s="76"/>
    </row>
    <row r="6" spans="2:12" x14ac:dyDescent="0.2">
      <c r="E6" s="473" t="s">
        <v>90</v>
      </c>
      <c r="F6" s="77">
        <v>2017</v>
      </c>
      <c r="G6" s="76"/>
      <c r="H6" s="77">
        <v>2016</v>
      </c>
    </row>
    <row r="7" spans="2:12" x14ac:dyDescent="0.2">
      <c r="F7" s="76" t="s">
        <v>6</v>
      </c>
      <c r="G7" s="76"/>
      <c r="H7" s="76" t="s">
        <v>6</v>
      </c>
      <c r="I7" s="13"/>
    </row>
    <row r="8" spans="2:12" s="241" customFormat="1" x14ac:dyDescent="0.2">
      <c r="E8" s="21"/>
      <c r="F8" s="76"/>
      <c r="G8" s="76"/>
      <c r="H8" s="76"/>
      <c r="I8" s="13"/>
    </row>
    <row r="9" spans="2:12" x14ac:dyDescent="0.2">
      <c r="B9" s="1" t="s">
        <v>93</v>
      </c>
      <c r="F9" s="420"/>
      <c r="G9" s="420"/>
      <c r="H9" s="420"/>
    </row>
    <row r="10" spans="2:12" x14ac:dyDescent="0.2">
      <c r="F10" s="420"/>
      <c r="G10" s="420"/>
      <c r="H10" s="420"/>
    </row>
    <row r="11" spans="2:12" ht="15" x14ac:dyDescent="0.25">
      <c r="B11" s="382" t="s">
        <v>563</v>
      </c>
      <c r="E11" s="21">
        <v>16</v>
      </c>
      <c r="F11" s="420">
        <f>'5.1.10 toel. res.rek.'!K22</f>
        <v>797792</v>
      </c>
      <c r="G11" s="462"/>
      <c r="H11" s="420">
        <f>'5.1.10 toel. res.rek.'!M22</f>
        <v>779448</v>
      </c>
      <c r="J11" s="564"/>
    </row>
    <row r="12" spans="2:12" s="363" customFormat="1" ht="15" x14ac:dyDescent="0.25">
      <c r="E12" s="21"/>
      <c r="F12" s="420"/>
      <c r="G12" s="420"/>
      <c r="H12" s="420"/>
      <c r="J12" s="564"/>
    </row>
    <row r="13" spans="2:12" ht="15" x14ac:dyDescent="0.25">
      <c r="B13" s="382" t="s">
        <v>564</v>
      </c>
      <c r="C13" s="45"/>
      <c r="D13" s="45"/>
      <c r="E13" s="21">
        <v>17</v>
      </c>
      <c r="F13" s="420">
        <f>'5.1.10 toel. res.rek.'!K43</f>
        <v>0</v>
      </c>
      <c r="G13" s="420"/>
      <c r="H13" s="420">
        <f>'5.1.10 toel. res.rek.'!M43</f>
        <v>0</v>
      </c>
      <c r="J13" s="564"/>
    </row>
    <row r="14" spans="2:12" s="363" customFormat="1" ht="15" x14ac:dyDescent="0.25">
      <c r="C14" s="362"/>
      <c r="D14" s="362"/>
      <c r="E14" s="21"/>
      <c r="F14" s="420"/>
      <c r="G14" s="420"/>
      <c r="H14" s="420"/>
      <c r="J14" s="564"/>
    </row>
    <row r="15" spans="2:12" ht="15" x14ac:dyDescent="0.25">
      <c r="B15" t="s">
        <v>95</v>
      </c>
      <c r="E15" s="21">
        <v>18</v>
      </c>
      <c r="F15" s="420">
        <f>'5.1.10 toel. res.rek.'!K63</f>
        <v>350</v>
      </c>
      <c r="G15" s="462"/>
      <c r="H15" s="420">
        <f>'5.1.10 toel. res.rek.'!M63</f>
        <v>2695</v>
      </c>
      <c r="J15" s="565"/>
      <c r="K15" s="120"/>
      <c r="L15" s="10"/>
    </row>
    <row r="16" spans="2:12" ht="15" x14ac:dyDescent="0.25">
      <c r="F16" s="463"/>
      <c r="G16" s="420"/>
      <c r="H16" s="463"/>
      <c r="J16" s="565"/>
      <c r="K16" s="120"/>
      <c r="L16" s="10"/>
    </row>
    <row r="17" spans="2:12" ht="15.75" customHeight="1" x14ac:dyDescent="0.25">
      <c r="B17" s="48" t="s">
        <v>92</v>
      </c>
      <c r="F17" s="420">
        <f>SUM(F11:F16)</f>
        <v>798142</v>
      </c>
      <c r="G17" s="420"/>
      <c r="H17" s="420">
        <f>SUM(H11:H16)</f>
        <v>782143</v>
      </c>
      <c r="J17" s="564"/>
    </row>
    <row r="18" spans="2:12" ht="15" x14ac:dyDescent="0.25">
      <c r="F18" s="420"/>
      <c r="G18" s="420"/>
      <c r="H18" s="420"/>
      <c r="J18" s="573"/>
      <c r="K18" s="19"/>
      <c r="L18" s="120"/>
    </row>
    <row r="19" spans="2:12" ht="15" x14ac:dyDescent="0.25">
      <c r="F19" s="420"/>
      <c r="G19" s="420"/>
      <c r="H19" s="420"/>
      <c r="J19" s="564"/>
    </row>
    <row r="20" spans="2:12" ht="15" x14ac:dyDescent="0.25">
      <c r="B20" s="1" t="s">
        <v>94</v>
      </c>
      <c r="F20" s="420"/>
      <c r="G20" s="420"/>
      <c r="H20" s="420"/>
      <c r="J20" s="564"/>
    </row>
    <row r="21" spans="2:12" ht="15" x14ac:dyDescent="0.25">
      <c r="F21" s="420"/>
      <c r="G21" s="420"/>
      <c r="H21" s="420"/>
      <c r="J21" s="564"/>
    </row>
    <row r="22" spans="2:12" ht="15" x14ac:dyDescent="0.25">
      <c r="B22" t="s">
        <v>33</v>
      </c>
      <c r="E22" s="21">
        <v>19</v>
      </c>
      <c r="F22" s="420">
        <f>'5.1.10 toel. res.rek.'!K107</f>
        <v>644361</v>
      </c>
      <c r="G22" s="420"/>
      <c r="H22" s="420">
        <f>'5.1.10 toel. res.rek.'!M107</f>
        <v>638087</v>
      </c>
      <c r="J22" s="565"/>
      <c r="K22" s="120"/>
    </row>
    <row r="23" spans="2:12" ht="15" x14ac:dyDescent="0.25">
      <c r="F23" s="420"/>
      <c r="G23" s="420"/>
      <c r="H23" s="420"/>
      <c r="J23" s="565"/>
      <c r="K23" s="120"/>
    </row>
    <row r="24" spans="2:12" ht="15" x14ac:dyDescent="0.25">
      <c r="B24" t="s">
        <v>136</v>
      </c>
      <c r="E24" s="21">
        <v>20</v>
      </c>
      <c r="F24" s="420">
        <f>'5.1.10 toel. res.rek.'!K131</f>
        <v>8909</v>
      </c>
      <c r="G24" s="420"/>
      <c r="H24" s="420">
        <f>'5.1.10 toel. res.rek.'!M131</f>
        <v>16600</v>
      </c>
      <c r="J24" s="565"/>
      <c r="K24" s="120"/>
    </row>
    <row r="25" spans="2:12" ht="15" x14ac:dyDescent="0.25">
      <c r="F25" s="420"/>
      <c r="G25" s="420"/>
      <c r="H25" s="420"/>
      <c r="J25" s="565"/>
      <c r="K25" s="120"/>
    </row>
    <row r="26" spans="2:12" ht="15" x14ac:dyDescent="0.25">
      <c r="B26" s="363" t="s">
        <v>269</v>
      </c>
      <c r="E26" s="21">
        <v>21</v>
      </c>
      <c r="F26" s="420">
        <f>'5.1.10 toel. res.rek.'!K147</f>
        <v>0</v>
      </c>
      <c r="G26" s="420"/>
      <c r="H26" s="420">
        <f>'5.1.10 toel. res.rek.'!M147</f>
        <v>0</v>
      </c>
      <c r="J26" s="565"/>
      <c r="K26" s="120"/>
    </row>
    <row r="27" spans="2:12" ht="15" x14ac:dyDescent="0.25">
      <c r="F27" s="420"/>
      <c r="G27" s="420"/>
      <c r="H27" s="420"/>
      <c r="J27" s="564"/>
    </row>
    <row r="28" spans="2:12" ht="15" x14ac:dyDescent="0.25">
      <c r="B28" t="s">
        <v>96</v>
      </c>
      <c r="E28" s="21">
        <v>22</v>
      </c>
      <c r="F28" s="420">
        <f>'5.1.10 toel. res.rek.'!K182</f>
        <v>144881</v>
      </c>
      <c r="G28" s="420"/>
      <c r="H28" s="420">
        <f>'5.1.10 toel. res.rek.'!M182</f>
        <v>167116</v>
      </c>
      <c r="J28" s="565"/>
      <c r="K28" s="120"/>
    </row>
    <row r="29" spans="2:12" ht="15" x14ac:dyDescent="0.25">
      <c r="F29" s="463"/>
      <c r="G29" s="420"/>
      <c r="H29" s="463"/>
      <c r="J29" s="564"/>
    </row>
    <row r="30" spans="2:12" ht="15" x14ac:dyDescent="0.25">
      <c r="B30" s="48" t="s">
        <v>97</v>
      </c>
      <c r="F30" s="420">
        <f>SUM(F22:F29)</f>
        <v>798151</v>
      </c>
      <c r="G30" s="420"/>
      <c r="H30" s="420">
        <f>SUM(H22:H29)</f>
        <v>821803</v>
      </c>
      <c r="J30" s="565"/>
      <c r="K30" s="120"/>
    </row>
    <row r="31" spans="2:12" s="241" customFormat="1" ht="15" x14ac:dyDescent="0.25">
      <c r="B31" s="48"/>
      <c r="E31" s="21"/>
      <c r="F31" s="420"/>
      <c r="G31" s="420"/>
      <c r="H31" s="420"/>
      <c r="J31" s="565"/>
      <c r="K31" s="120"/>
    </row>
    <row r="32" spans="2:12" ht="15" x14ac:dyDescent="0.25">
      <c r="F32" s="420"/>
      <c r="G32" s="420"/>
      <c r="H32" s="420"/>
      <c r="J32" s="564"/>
    </row>
    <row r="33" spans="2:11" ht="15" x14ac:dyDescent="0.25">
      <c r="B33" s="48" t="s">
        <v>135</v>
      </c>
      <c r="F33" s="420">
        <f>F17-F30</f>
        <v>-9</v>
      </c>
      <c r="G33" s="420"/>
      <c r="H33" s="420">
        <f>H17-H30</f>
        <v>-39660</v>
      </c>
      <c r="J33" s="564"/>
    </row>
    <row r="34" spans="2:11" ht="15" x14ac:dyDescent="0.25">
      <c r="F34" s="420"/>
      <c r="G34" s="420"/>
      <c r="H34" s="420"/>
      <c r="J34" s="564"/>
    </row>
    <row r="35" spans="2:11" ht="15" x14ac:dyDescent="0.25">
      <c r="B35" t="s">
        <v>64</v>
      </c>
      <c r="E35" s="21">
        <v>23</v>
      </c>
      <c r="F35" s="420">
        <f>'5.1.10 toel. res.rek.'!K212</f>
        <v>32</v>
      </c>
      <c r="G35" s="420"/>
      <c r="H35" s="420">
        <f>'5.1.10 toel. res.rek.'!M212</f>
        <v>180</v>
      </c>
      <c r="J35" s="565"/>
      <c r="K35" s="120"/>
    </row>
    <row r="36" spans="2:11" ht="15" x14ac:dyDescent="0.25">
      <c r="F36" s="463"/>
      <c r="G36" s="420"/>
      <c r="H36" s="463"/>
      <c r="J36" s="564"/>
    </row>
    <row r="37" spans="2:11" ht="15" x14ac:dyDescent="0.25">
      <c r="B37" s="1" t="s">
        <v>334</v>
      </c>
      <c r="F37" s="420">
        <f>F33+F35</f>
        <v>23</v>
      </c>
      <c r="G37" s="420"/>
      <c r="H37" s="420">
        <f>H33+H35+1</f>
        <v>-39479</v>
      </c>
      <c r="J37" s="564"/>
    </row>
    <row r="38" spans="2:11" ht="15" x14ac:dyDescent="0.25">
      <c r="F38" s="420"/>
      <c r="G38" s="420"/>
      <c r="H38" s="420"/>
      <c r="J38" s="564"/>
    </row>
    <row r="39" spans="2:11" ht="15" x14ac:dyDescent="0.25">
      <c r="B39" s="232" t="s">
        <v>246</v>
      </c>
      <c r="E39" s="21">
        <v>24</v>
      </c>
      <c r="F39" s="419">
        <f>'5.1.10 toel. res.rek.'!K239</f>
        <v>0</v>
      </c>
      <c r="G39" s="420"/>
      <c r="H39" s="419">
        <f>'5.1.10 toel. res.rek.'!M239</f>
        <v>0</v>
      </c>
      <c r="J39" s="564"/>
    </row>
    <row r="40" spans="2:11" s="233" customFormat="1" ht="15" x14ac:dyDescent="0.25">
      <c r="B40" s="232" t="s">
        <v>247</v>
      </c>
      <c r="E40" s="21">
        <v>24</v>
      </c>
      <c r="F40" s="440">
        <f>'5.1.10 toel. res.rek.'!K240</f>
        <v>0</v>
      </c>
      <c r="G40" s="420"/>
      <c r="H40" s="440">
        <f>'5.1.10 toel. res.rek.'!M240</f>
        <v>0</v>
      </c>
      <c r="J40" s="564"/>
    </row>
    <row r="41" spans="2:11" s="233" customFormat="1" ht="15" x14ac:dyDescent="0.25">
      <c r="B41" s="232" t="s">
        <v>245</v>
      </c>
      <c r="E41" s="21"/>
      <c r="F41" s="419">
        <f>F39+F40</f>
        <v>0</v>
      </c>
      <c r="G41" s="420"/>
      <c r="H41" s="419">
        <f>H39+H40</f>
        <v>0</v>
      </c>
      <c r="J41" s="564"/>
    </row>
    <row r="42" spans="2:11" ht="15" x14ac:dyDescent="0.25">
      <c r="F42" s="441"/>
      <c r="G42" s="420"/>
      <c r="H42" s="441"/>
      <c r="J42" s="564"/>
    </row>
    <row r="43" spans="2:11" ht="15.75" thickBot="1" x14ac:dyDescent="0.3">
      <c r="B43" s="1" t="s">
        <v>34</v>
      </c>
      <c r="F43" s="464">
        <f>F37+F41</f>
        <v>23</v>
      </c>
      <c r="G43" s="420"/>
      <c r="H43" s="464">
        <f>H37+H41</f>
        <v>-39479</v>
      </c>
      <c r="J43" s="565"/>
      <c r="K43" s="120"/>
    </row>
    <row r="44" spans="2:11" ht="15.75" thickTop="1" x14ac:dyDescent="0.25">
      <c r="F44" s="420"/>
      <c r="G44" s="420"/>
      <c r="H44" s="420"/>
      <c r="J44" s="564"/>
    </row>
    <row r="45" spans="2:11" ht="15" x14ac:dyDescent="0.25">
      <c r="F45" s="420"/>
      <c r="G45" s="420"/>
      <c r="H45" s="420"/>
      <c r="J45" s="564"/>
    </row>
    <row r="46" spans="2:11" ht="15" x14ac:dyDescent="0.25">
      <c r="B46" s="106" t="s">
        <v>259</v>
      </c>
      <c r="F46" s="420"/>
      <c r="G46" s="420"/>
      <c r="H46" s="420"/>
      <c r="J46" s="564"/>
    </row>
    <row r="47" spans="2:11" s="311" customFormat="1" ht="15" x14ac:dyDescent="0.25">
      <c r="B47" s="106"/>
      <c r="E47" s="21"/>
      <c r="F47" s="420"/>
      <c r="G47" s="420"/>
      <c r="H47" s="420"/>
      <c r="J47" s="564"/>
    </row>
    <row r="48" spans="2:11" ht="15" x14ac:dyDescent="0.25">
      <c r="B48" s="18" t="s">
        <v>12</v>
      </c>
      <c r="F48" s="77">
        <f>F6</f>
        <v>2017</v>
      </c>
      <c r="G48" s="76"/>
      <c r="H48" s="77">
        <f>H6</f>
        <v>2016</v>
      </c>
      <c r="J48" s="564"/>
    </row>
    <row r="49" spans="2:10" ht="12.75" customHeight="1" x14ac:dyDescent="0.25">
      <c r="F49" s="465" t="s">
        <v>6</v>
      </c>
      <c r="G49" s="465"/>
      <c r="H49" s="465" t="s">
        <v>6</v>
      </c>
      <c r="I49" s="13"/>
      <c r="J49" s="564"/>
    </row>
    <row r="50" spans="2:10" ht="12.75" customHeight="1" x14ac:dyDescent="0.25">
      <c r="B50" t="s">
        <v>258</v>
      </c>
      <c r="F50" s="420"/>
      <c r="G50" s="420"/>
      <c r="H50" s="420"/>
      <c r="J50" s="564"/>
    </row>
    <row r="51" spans="2:10" ht="12.75" customHeight="1" x14ac:dyDescent="0.25">
      <c r="B51" s="386" t="s">
        <v>572</v>
      </c>
      <c r="F51" s="419">
        <f>'5.1.5 toel. balans'!H507</f>
        <v>23</v>
      </c>
      <c r="G51" s="420"/>
      <c r="H51" s="419">
        <f>H43</f>
        <v>-39479</v>
      </c>
      <c r="J51" s="564"/>
    </row>
    <row r="52" spans="2:10" ht="12.75" hidden="1" customHeight="1" x14ac:dyDescent="0.25">
      <c r="B52" s="374" t="s">
        <v>98</v>
      </c>
      <c r="F52" s="419"/>
      <c r="G52" s="420"/>
      <c r="H52" s="419"/>
      <c r="J52" s="564"/>
    </row>
    <row r="53" spans="2:10" ht="12.75" hidden="1" customHeight="1" x14ac:dyDescent="0.25">
      <c r="B53" s="10" t="s">
        <v>98</v>
      </c>
      <c r="F53" s="419"/>
      <c r="G53" s="420"/>
      <c r="H53" s="419"/>
      <c r="J53" s="564"/>
    </row>
    <row r="54" spans="2:10" ht="12.75" hidden="1" customHeight="1" x14ac:dyDescent="0.25">
      <c r="B54" s="10" t="s">
        <v>98</v>
      </c>
      <c r="F54" s="419"/>
      <c r="G54" s="420"/>
      <c r="H54" s="419"/>
      <c r="J54" s="564"/>
    </row>
    <row r="55" spans="2:10" s="374" customFormat="1" ht="12.75" customHeight="1" x14ac:dyDescent="0.25">
      <c r="B55" s="374" t="s">
        <v>547</v>
      </c>
      <c r="E55" s="21"/>
      <c r="F55" s="419">
        <f>'5.1.5 toel. balans'!H525</f>
        <v>0</v>
      </c>
      <c r="G55" s="420"/>
      <c r="H55" s="419">
        <v>0</v>
      </c>
      <c r="J55" s="564"/>
    </row>
    <row r="56" spans="2:10" ht="12.75" customHeight="1" x14ac:dyDescent="0.25">
      <c r="B56" s="374" t="s">
        <v>548</v>
      </c>
      <c r="F56" s="419">
        <f>'5.1.5 toel. balans'!H535</f>
        <v>0</v>
      </c>
      <c r="G56" s="420"/>
      <c r="H56" s="419">
        <v>0</v>
      </c>
      <c r="J56" s="564"/>
    </row>
    <row r="57" spans="2:10" ht="12.75" customHeight="1" thickBot="1" x14ac:dyDescent="0.3">
      <c r="F57" s="466">
        <f>SUM(F50:F56)</f>
        <v>23</v>
      </c>
      <c r="G57" s="420"/>
      <c r="H57" s="466">
        <f>SUM(H50:H56)</f>
        <v>-39479</v>
      </c>
      <c r="J57" s="565"/>
    </row>
    <row r="58" spans="2:10" s="435" customFormat="1" ht="12.75" customHeight="1" thickTop="1" x14ac:dyDescent="0.2">
      <c r="E58" s="21"/>
      <c r="F58" s="451"/>
      <c r="G58" s="420"/>
      <c r="H58" s="451"/>
      <c r="J58" s="10"/>
    </row>
    <row r="59" spans="2:10" s="328" customFormat="1" ht="12.75" customHeight="1" x14ac:dyDescent="0.2">
      <c r="E59" s="21"/>
      <c r="F59" s="20"/>
      <c r="H59" s="20"/>
      <c r="J59" s="10"/>
    </row>
    <row r="60" spans="2:10" x14ac:dyDescent="0.2">
      <c r="D60" s="27" t="s">
        <v>637</v>
      </c>
      <c r="E60" s="458"/>
    </row>
  </sheetData>
  <phoneticPr fontId="0" type="noConversion"/>
  <conditionalFormatting sqref="F51:F56 H51:H56 F39:F41 H39:H41">
    <cfRule type="expression" dxfId="98" priority="1" stopIfTrue="1">
      <formula>ISBLANK(F39)</formula>
    </cfRule>
  </conditionalFormatting>
  <pageMargins left="0.39370078740157483" right="0.39370078740157483" top="0.39370078740157483" bottom="0.19685039370078741" header="0.51181102362204722" footer="0.51181102362204722"/>
  <pageSetup paperSize="9" orientation="portrait" r:id="rId1"/>
  <headerFooter alignWithMargins="0"/>
  <ignoredErrors>
    <ignoredError sqref="F39:H41 F51:F56" unlockedFormula="1"/>
  </ignoredErrors>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3"/>
  <sheetViews>
    <sheetView view="pageBreakPreview" topLeftCell="A6" zoomScale="80" zoomScaleSheetLayoutView="80" workbookViewId="0">
      <selection activeCell="M71" sqref="M71"/>
    </sheetView>
  </sheetViews>
  <sheetFormatPr defaultColWidth="8.85546875" defaultRowHeight="12.75" x14ac:dyDescent="0.2"/>
  <cols>
    <col min="1" max="1" width="3.140625" customWidth="1"/>
    <col min="2" max="2" width="43.42578125" customWidth="1"/>
    <col min="3" max="3" width="5.140625" customWidth="1"/>
    <col min="4" max="5" width="10.28515625" customWidth="1"/>
    <col min="6" max="6" width="2" customWidth="1"/>
    <col min="7" max="8" width="10.28515625" customWidth="1"/>
    <col min="9" max="9" width="9.85546875" bestFit="1" customWidth="1"/>
  </cols>
  <sheetData>
    <row r="1" spans="2:8" x14ac:dyDescent="0.2">
      <c r="B1" s="1" t="str">
        <f>inhoud!B1</f>
        <v>Stichting Windroos Foundation</v>
      </c>
    </row>
    <row r="2" spans="2:8" x14ac:dyDescent="0.2">
      <c r="B2" s="6"/>
      <c r="C2" s="4"/>
      <c r="D2" s="4"/>
      <c r="E2" s="4"/>
      <c r="F2" s="4"/>
      <c r="G2" s="4"/>
      <c r="H2" s="4"/>
    </row>
    <row r="4" spans="2:8" x14ac:dyDescent="0.2">
      <c r="B4" s="1" t="s">
        <v>218</v>
      </c>
    </row>
    <row r="5" spans="2:8" x14ac:dyDescent="0.2">
      <c r="B5" s="48"/>
      <c r="C5" s="459"/>
      <c r="D5" s="12"/>
      <c r="E5" s="12">
        <f>'5.1.10 gesegm.res.rek.'!F9</f>
        <v>2017</v>
      </c>
      <c r="F5" s="12"/>
      <c r="G5" s="12"/>
      <c r="H5" s="12">
        <f>'5.1.10 gesegm.res.rek.'!H9</f>
        <v>2016</v>
      </c>
    </row>
    <row r="6" spans="2:8" x14ac:dyDescent="0.2">
      <c r="C6" s="459"/>
      <c r="D6" s="27" t="s">
        <v>6</v>
      </c>
      <c r="E6" s="27" t="s">
        <v>6</v>
      </c>
      <c r="F6" s="27"/>
      <c r="G6" s="27" t="s">
        <v>6</v>
      </c>
      <c r="H6" s="27" t="s">
        <v>6</v>
      </c>
    </row>
    <row r="7" spans="2:8" ht="12.75" customHeight="1" x14ac:dyDescent="0.2">
      <c r="B7" s="1" t="s">
        <v>35</v>
      </c>
      <c r="D7" s="10"/>
      <c r="E7" s="10"/>
      <c r="F7" s="10"/>
      <c r="G7" s="10"/>
      <c r="H7" s="10"/>
    </row>
    <row r="8" spans="2:8" ht="12.75" customHeight="1" x14ac:dyDescent="0.2">
      <c r="D8" s="420"/>
      <c r="E8" s="420"/>
      <c r="F8" s="420"/>
      <c r="G8" s="420"/>
      <c r="H8" s="420"/>
    </row>
    <row r="9" spans="2:8" ht="12.75" customHeight="1" x14ac:dyDescent="0.2">
      <c r="B9" t="s">
        <v>99</v>
      </c>
      <c r="D9" s="424"/>
      <c r="E9" s="424">
        <f>'5.1.2 res.rek.'!F33</f>
        <v>-9</v>
      </c>
      <c r="F9" s="424"/>
      <c r="G9" s="424"/>
      <c r="H9" s="424">
        <f>'5.1.2 res.rek.'!H33</f>
        <v>-39660</v>
      </c>
    </row>
    <row r="10" spans="2:8" ht="12.75" customHeight="1" x14ac:dyDescent="0.2">
      <c r="D10" s="424"/>
      <c r="E10" s="424"/>
      <c r="F10" s="424"/>
      <c r="G10" s="424"/>
      <c r="H10" s="424"/>
    </row>
    <row r="11" spans="2:8" ht="12.75" customHeight="1" x14ac:dyDescent="0.2">
      <c r="B11" t="s">
        <v>115</v>
      </c>
      <c r="D11" s="424"/>
      <c r="E11" s="424"/>
      <c r="F11" s="424"/>
      <c r="G11" s="424"/>
      <c r="H11" s="424"/>
    </row>
    <row r="12" spans="2:8" ht="12.75" customHeight="1" x14ac:dyDescent="0.2">
      <c r="B12" s="17" t="s">
        <v>549</v>
      </c>
      <c r="D12" s="419">
        <f>'5.1.2 res.rek.'!F24</f>
        <v>8909</v>
      </c>
      <c r="E12" s="424"/>
      <c r="F12" s="424"/>
      <c r="G12" s="419">
        <v>16600</v>
      </c>
      <c r="H12" s="424"/>
    </row>
    <row r="13" spans="2:8" ht="12.75" customHeight="1" x14ac:dyDescent="0.2">
      <c r="B13" s="17" t="s">
        <v>116</v>
      </c>
      <c r="D13" s="440">
        <v>0</v>
      </c>
      <c r="E13" s="424"/>
      <c r="F13" s="424"/>
      <c r="G13" s="440">
        <v>0</v>
      </c>
      <c r="H13" s="424"/>
    </row>
    <row r="14" spans="2:8" ht="12.75" customHeight="1" x14ac:dyDescent="0.2">
      <c r="D14" s="424"/>
      <c r="E14" s="424">
        <f>SUM(D12:D13)</f>
        <v>8909</v>
      </c>
      <c r="F14" s="424"/>
      <c r="G14" s="424"/>
      <c r="H14" s="424">
        <f>SUM(G12:G13)</f>
        <v>16600</v>
      </c>
    </row>
    <row r="15" spans="2:8" ht="12.75" customHeight="1" x14ac:dyDescent="0.2">
      <c r="B15" t="s">
        <v>100</v>
      </c>
      <c r="D15" s="424"/>
      <c r="E15" s="424"/>
      <c r="F15" s="424"/>
      <c r="G15" s="424"/>
      <c r="H15" s="424"/>
    </row>
    <row r="16" spans="2:8" ht="12.75" hidden="1" customHeight="1" x14ac:dyDescent="0.2">
      <c r="B16" s="17" t="s">
        <v>117</v>
      </c>
      <c r="D16" s="419">
        <v>0</v>
      </c>
      <c r="E16" s="424"/>
      <c r="F16" s="424"/>
      <c r="G16" s="419">
        <v>0</v>
      </c>
      <c r="H16" s="424"/>
    </row>
    <row r="17" spans="2:8" s="371" customFormat="1" ht="25.5" hidden="1" customHeight="1" x14ac:dyDescent="0.2">
      <c r="B17" s="372" t="s">
        <v>545</v>
      </c>
      <c r="D17" s="419">
        <v>0</v>
      </c>
      <c r="E17" s="424"/>
      <c r="F17" s="424"/>
      <c r="G17" s="419">
        <v>0</v>
      </c>
      <c r="H17" s="424"/>
    </row>
    <row r="18" spans="2:8" ht="12.75" customHeight="1" x14ac:dyDescent="0.2">
      <c r="B18" s="17" t="s">
        <v>118</v>
      </c>
      <c r="D18" s="419">
        <f>-('5.1.1 balans'!G27-'5.1.1 balans'!I27)</f>
        <v>44652</v>
      </c>
      <c r="E18" s="424"/>
      <c r="F18" s="424"/>
      <c r="G18" s="419">
        <v>-51028</v>
      </c>
      <c r="H18" s="424"/>
    </row>
    <row r="19" spans="2:8" ht="25.5" x14ac:dyDescent="0.2">
      <c r="B19" s="118" t="s">
        <v>544</v>
      </c>
      <c r="D19" s="419">
        <v>0</v>
      </c>
      <c r="E19" s="424"/>
      <c r="F19" s="424"/>
      <c r="G19" s="419">
        <v>0</v>
      </c>
      <c r="H19" s="424"/>
    </row>
    <row r="20" spans="2:8" ht="12.75" customHeight="1" x14ac:dyDescent="0.2">
      <c r="B20" s="118" t="s">
        <v>344</v>
      </c>
      <c r="D20" s="440">
        <f>'5.1.1 balans'!G53-'5.1.1 balans'!I53</f>
        <v>-7832</v>
      </c>
      <c r="E20" s="424"/>
      <c r="F20" s="424"/>
      <c r="G20" s="440">
        <v>12213</v>
      </c>
      <c r="H20" s="424"/>
    </row>
    <row r="21" spans="2:8" ht="12.75" customHeight="1" x14ac:dyDescent="0.2">
      <c r="D21" s="424"/>
      <c r="E21" s="429">
        <f>SUM(D16:D20)</f>
        <v>36820</v>
      </c>
      <c r="F21" s="424"/>
      <c r="G21" s="424"/>
      <c r="H21" s="429">
        <f>SUM(G16:G20)</f>
        <v>-38815</v>
      </c>
    </row>
    <row r="22" spans="2:8" ht="12.75" customHeight="1" x14ac:dyDescent="0.2">
      <c r="B22" s="117" t="s">
        <v>101</v>
      </c>
      <c r="D22" s="424"/>
      <c r="E22" s="424">
        <f>SUM(E9:E21)</f>
        <v>45720</v>
      </c>
      <c r="F22" s="424"/>
      <c r="G22" s="424"/>
      <c r="H22" s="424">
        <f>SUM(H9:H21)</f>
        <v>-61875</v>
      </c>
    </row>
    <row r="23" spans="2:8" ht="12.75" customHeight="1" x14ac:dyDescent="0.2">
      <c r="D23" s="424"/>
      <c r="E23" s="424"/>
      <c r="F23" s="424"/>
      <c r="G23" s="424"/>
      <c r="H23" s="424"/>
    </row>
    <row r="24" spans="2:8" ht="12.75" customHeight="1" x14ac:dyDescent="0.2">
      <c r="B24" s="117" t="s">
        <v>102</v>
      </c>
      <c r="D24" s="419">
        <f>'5.1.2 res.rek.'!F35</f>
        <v>32</v>
      </c>
      <c r="E24" s="424"/>
      <c r="F24" s="424"/>
      <c r="G24" s="419">
        <v>180</v>
      </c>
      <c r="H24" s="424"/>
    </row>
    <row r="25" spans="2:8" ht="12.75" customHeight="1" x14ac:dyDescent="0.2">
      <c r="B25" s="273" t="s">
        <v>103</v>
      </c>
      <c r="D25" s="419">
        <v>0</v>
      </c>
      <c r="E25" s="424"/>
      <c r="F25" s="424"/>
      <c r="G25" s="419">
        <v>0</v>
      </c>
      <c r="H25" s="424"/>
    </row>
    <row r="26" spans="2:8" ht="12.75" customHeight="1" x14ac:dyDescent="0.2">
      <c r="B26" s="117" t="s">
        <v>245</v>
      </c>
      <c r="D26" s="440">
        <v>0</v>
      </c>
      <c r="E26" s="424"/>
      <c r="F26" s="424"/>
      <c r="G26" s="440">
        <v>0</v>
      </c>
      <c r="H26" s="424"/>
    </row>
    <row r="27" spans="2:8" ht="12.75" customHeight="1" x14ac:dyDescent="0.2">
      <c r="B27" s="8"/>
      <c r="D27" s="424"/>
      <c r="E27" s="429">
        <f>SUM(D24:D26)</f>
        <v>32</v>
      </c>
      <c r="F27" s="424"/>
      <c r="G27" s="424"/>
      <c r="H27" s="429">
        <f>SUM(G24:G26)</f>
        <v>180</v>
      </c>
    </row>
    <row r="28" spans="2:8" ht="12.75" customHeight="1" x14ac:dyDescent="0.2">
      <c r="B28" s="164" t="s">
        <v>260</v>
      </c>
      <c r="D28" s="424"/>
      <c r="E28" s="424">
        <f>SUM(E22:E27)</f>
        <v>45752</v>
      </c>
      <c r="F28" s="424"/>
      <c r="G28" s="424"/>
      <c r="H28" s="424">
        <f>SUM(H22:H27)</f>
        <v>-61695</v>
      </c>
    </row>
    <row r="29" spans="2:8" ht="12.75" customHeight="1" x14ac:dyDescent="0.2">
      <c r="D29" s="424"/>
      <c r="E29" s="424"/>
      <c r="F29" s="424"/>
      <c r="G29" s="424"/>
      <c r="H29" s="424"/>
    </row>
    <row r="30" spans="2:8" ht="12.75" customHeight="1" x14ac:dyDescent="0.2">
      <c r="B30" s="1" t="s">
        <v>36</v>
      </c>
      <c r="D30" s="424"/>
      <c r="E30" s="424"/>
      <c r="F30" s="424"/>
      <c r="G30" s="424"/>
      <c r="H30" s="424"/>
    </row>
    <row r="31" spans="2:8" ht="12.75" customHeight="1" x14ac:dyDescent="0.2">
      <c r="D31" s="424"/>
      <c r="E31" s="424"/>
      <c r="F31" s="424"/>
      <c r="G31" s="424"/>
      <c r="H31" s="424"/>
    </row>
    <row r="32" spans="2:8" ht="12.75" customHeight="1" x14ac:dyDescent="0.2">
      <c r="B32" s="117" t="s">
        <v>104</v>
      </c>
      <c r="D32" s="419">
        <f>-'5.1.6 IVA-5.1.7 MVA-5.1.8 FVA'!O78</f>
        <v>-8388</v>
      </c>
      <c r="E32" s="424"/>
      <c r="F32" s="424"/>
      <c r="G32" s="419">
        <v>0</v>
      </c>
      <c r="H32" s="424"/>
    </row>
    <row r="33" spans="2:8" ht="12.75" customHeight="1" x14ac:dyDescent="0.2">
      <c r="B33" s="273" t="s">
        <v>105</v>
      </c>
      <c r="D33" s="419">
        <v>0</v>
      </c>
      <c r="E33" s="424"/>
      <c r="F33" s="424"/>
      <c r="G33" s="419">
        <v>0</v>
      </c>
      <c r="H33" s="424"/>
    </row>
    <row r="34" spans="2:8" ht="12.75" customHeight="1" x14ac:dyDescent="0.2">
      <c r="B34" s="273" t="s">
        <v>106</v>
      </c>
      <c r="D34" s="419">
        <v>0</v>
      </c>
      <c r="E34" s="424"/>
      <c r="F34" s="424"/>
      <c r="G34" s="419">
        <v>0</v>
      </c>
      <c r="H34" s="424"/>
    </row>
    <row r="35" spans="2:8" ht="12.75" customHeight="1" x14ac:dyDescent="0.2">
      <c r="B35" s="273" t="s">
        <v>107</v>
      </c>
      <c r="D35" s="419">
        <v>0</v>
      </c>
      <c r="E35" s="424"/>
      <c r="F35" s="424"/>
      <c r="G35" s="419">
        <v>0</v>
      </c>
      <c r="H35" s="424"/>
    </row>
    <row r="36" spans="2:8" ht="25.5" customHeight="1" x14ac:dyDescent="0.2">
      <c r="B36" s="376" t="s">
        <v>550</v>
      </c>
      <c r="D36" s="419">
        <v>0</v>
      </c>
      <c r="E36" s="424"/>
      <c r="F36" s="424"/>
      <c r="G36" s="419">
        <v>0</v>
      </c>
      <c r="H36" s="424"/>
    </row>
    <row r="37" spans="2:8" s="378" customFormat="1" ht="25.5" customHeight="1" x14ac:dyDescent="0.2">
      <c r="B37" s="376" t="s">
        <v>553</v>
      </c>
      <c r="D37" s="419">
        <v>0</v>
      </c>
      <c r="E37" s="424"/>
      <c r="F37" s="424"/>
      <c r="G37" s="419">
        <v>0</v>
      </c>
      <c r="H37" s="424"/>
    </row>
    <row r="38" spans="2:8" ht="12.75" customHeight="1" x14ac:dyDescent="0.2">
      <c r="B38" s="376" t="s">
        <v>551</v>
      </c>
      <c r="D38" s="419">
        <v>0</v>
      </c>
      <c r="E38" s="424"/>
      <c r="F38" s="424"/>
      <c r="G38" s="419">
        <v>0</v>
      </c>
      <c r="H38" s="424"/>
    </row>
    <row r="39" spans="2:8" s="277" customFormat="1" ht="12.75" customHeight="1" x14ac:dyDescent="0.2">
      <c r="B39" s="376" t="s">
        <v>552</v>
      </c>
      <c r="D39" s="419">
        <v>0</v>
      </c>
      <c r="E39" s="424"/>
      <c r="F39" s="424"/>
      <c r="G39" s="419">
        <v>0</v>
      </c>
      <c r="H39" s="424"/>
    </row>
    <row r="40" spans="2:8" s="378" customFormat="1" ht="12.75" customHeight="1" x14ac:dyDescent="0.2">
      <c r="B40" s="376" t="s">
        <v>554</v>
      </c>
      <c r="D40" s="419">
        <v>0</v>
      </c>
      <c r="E40" s="424"/>
      <c r="F40" s="424"/>
      <c r="G40" s="419">
        <v>0</v>
      </c>
      <c r="H40" s="424"/>
    </row>
    <row r="41" spans="2:8" ht="12.75" customHeight="1" x14ac:dyDescent="0.2">
      <c r="B41" s="376" t="s">
        <v>555</v>
      </c>
      <c r="D41" s="440">
        <v>0</v>
      </c>
      <c r="E41" s="424"/>
      <c r="F41" s="424"/>
      <c r="G41" s="440">
        <v>0</v>
      </c>
      <c r="H41" s="424"/>
    </row>
    <row r="42" spans="2:8" ht="12.75" customHeight="1" x14ac:dyDescent="0.2">
      <c r="D42" s="424"/>
      <c r="E42" s="420"/>
      <c r="F42" s="424"/>
      <c r="G42" s="424"/>
      <c r="H42" s="420"/>
    </row>
    <row r="43" spans="2:8" ht="12.75" customHeight="1" x14ac:dyDescent="0.2">
      <c r="B43" s="186" t="s">
        <v>108</v>
      </c>
      <c r="D43" s="424"/>
      <c r="E43" s="424">
        <f>SUM(D32:D41)</f>
        <v>-8388</v>
      </c>
      <c r="F43" s="424"/>
      <c r="G43" s="424"/>
      <c r="H43" s="424">
        <f>SUM(G32:G41)</f>
        <v>0</v>
      </c>
    </row>
    <row r="44" spans="2:8" ht="12.75" customHeight="1" x14ac:dyDescent="0.2">
      <c r="D44" s="424"/>
      <c r="E44" s="424"/>
      <c r="F44" s="424"/>
      <c r="G44" s="424"/>
      <c r="H44" s="424"/>
    </row>
    <row r="45" spans="2:8" ht="12.75" customHeight="1" x14ac:dyDescent="0.2">
      <c r="B45" s="1" t="s">
        <v>37</v>
      </c>
      <c r="D45" s="424"/>
      <c r="E45" s="424"/>
      <c r="F45" s="424"/>
      <c r="G45" s="424"/>
      <c r="H45" s="424"/>
    </row>
    <row r="46" spans="2:8" ht="12.75" customHeight="1" x14ac:dyDescent="0.2">
      <c r="D46" s="424"/>
      <c r="E46" s="424"/>
      <c r="F46" s="424"/>
      <c r="G46" s="424"/>
      <c r="H46" s="424"/>
    </row>
    <row r="47" spans="2:8" ht="12.75" customHeight="1" x14ac:dyDescent="0.2">
      <c r="B47" s="117" t="s">
        <v>109</v>
      </c>
      <c r="D47" s="419">
        <v>0</v>
      </c>
      <c r="E47" s="424"/>
      <c r="F47" s="424"/>
      <c r="G47" s="419">
        <v>0</v>
      </c>
      <c r="H47" s="424"/>
    </row>
    <row r="48" spans="2:8" ht="12.75" customHeight="1" x14ac:dyDescent="0.2">
      <c r="B48" s="117" t="s">
        <v>38</v>
      </c>
      <c r="D48" s="440">
        <v>0</v>
      </c>
      <c r="E48" s="424"/>
      <c r="F48" s="424"/>
      <c r="G48" s="440">
        <v>0</v>
      </c>
      <c r="H48" s="424"/>
    </row>
    <row r="49" spans="2:10" ht="12.75" customHeight="1" x14ac:dyDescent="0.2">
      <c r="D49" s="424"/>
      <c r="E49" s="424"/>
      <c r="F49" s="424"/>
      <c r="G49" s="424"/>
      <c r="H49" s="424"/>
    </row>
    <row r="50" spans="2:10" ht="13.5" customHeight="1" x14ac:dyDescent="0.2">
      <c r="B50" s="187" t="s">
        <v>110</v>
      </c>
      <c r="D50" s="424"/>
      <c r="E50" s="424">
        <f>SUM(D47:D48)</f>
        <v>0</v>
      </c>
      <c r="F50" s="424"/>
      <c r="G50" s="424"/>
      <c r="H50" s="424">
        <f>SUM(G47:G48)</f>
        <v>0</v>
      </c>
    </row>
    <row r="51" spans="2:10" ht="12.75" customHeight="1" x14ac:dyDescent="0.2">
      <c r="D51" s="424"/>
      <c r="E51" s="424"/>
      <c r="F51" s="424"/>
      <c r="G51" s="424"/>
      <c r="H51" s="424"/>
    </row>
    <row r="52" spans="2:10" ht="13.5" thickBot="1" x14ac:dyDescent="0.25">
      <c r="B52" s="119" t="s">
        <v>257</v>
      </c>
      <c r="D52" s="424"/>
      <c r="E52" s="426">
        <f>E50+E43+E28</f>
        <v>37364</v>
      </c>
      <c r="F52" s="424"/>
      <c r="G52" s="424"/>
      <c r="H52" s="426">
        <f>H50+H43+H28</f>
        <v>-61695</v>
      </c>
      <c r="I52" s="276"/>
    </row>
    <row r="53" spans="2:10" ht="12.75" customHeight="1" thickTop="1" x14ac:dyDescent="0.2">
      <c r="D53" s="424"/>
      <c r="E53" s="424"/>
      <c r="F53" s="424"/>
      <c r="G53" s="424"/>
      <c r="H53" s="424"/>
    </row>
    <row r="54" spans="2:10" ht="12.75" customHeight="1" x14ac:dyDescent="0.2">
      <c r="B54" s="273" t="s">
        <v>412</v>
      </c>
      <c r="D54" s="424"/>
      <c r="E54" s="424">
        <f>'5.1.1 balans'!I29</f>
        <v>113967</v>
      </c>
      <c r="F54" s="424"/>
      <c r="G54" s="424"/>
      <c r="H54" s="424">
        <v>175662</v>
      </c>
    </row>
    <row r="55" spans="2:10" ht="12.75" customHeight="1" x14ac:dyDescent="0.2">
      <c r="B55" s="273" t="s">
        <v>413</v>
      </c>
      <c r="D55" s="424"/>
      <c r="E55" s="429">
        <f>'5.1.1 balans'!G29</f>
        <v>151331</v>
      </c>
      <c r="F55" s="424"/>
      <c r="G55" s="424"/>
      <c r="H55" s="429">
        <f>'5.1.1 balans'!I29</f>
        <v>113967</v>
      </c>
    </row>
    <row r="56" spans="2:10" s="330" customFormat="1" ht="12.75" customHeight="1" x14ac:dyDescent="0.2">
      <c r="B56" s="329" t="s">
        <v>257</v>
      </c>
      <c r="D56" s="424"/>
      <c r="E56" s="424">
        <f>E55-E54</f>
        <v>37364</v>
      </c>
      <c r="F56" s="424"/>
      <c r="G56" s="424"/>
      <c r="H56" s="424">
        <f>H55-H54</f>
        <v>-61695</v>
      </c>
      <c r="J56" s="10"/>
    </row>
    <row r="57" spans="2:10" ht="12.75" customHeight="1" x14ac:dyDescent="0.2">
      <c r="B57" s="36"/>
      <c r="D57" s="420"/>
      <c r="E57" s="420"/>
      <c r="F57" s="420"/>
      <c r="G57" s="424"/>
      <c r="H57" s="424"/>
    </row>
    <row r="58" spans="2:10" ht="12.75" customHeight="1" x14ac:dyDescent="0.2">
      <c r="B58" s="129" t="s">
        <v>132</v>
      </c>
      <c r="C58" s="147"/>
      <c r="D58" s="147"/>
      <c r="E58" s="147"/>
      <c r="F58" s="147"/>
      <c r="G58" s="147"/>
      <c r="H58" s="177"/>
    </row>
    <row r="59" spans="2:10" ht="12.75" customHeight="1" x14ac:dyDescent="0.2">
      <c r="B59" s="579"/>
      <c r="C59" s="580"/>
      <c r="D59" s="580"/>
      <c r="E59" s="580"/>
      <c r="F59" s="580"/>
      <c r="G59" s="580"/>
      <c r="H59" s="581"/>
    </row>
    <row r="60" spans="2:10" ht="12.75" customHeight="1" x14ac:dyDescent="0.2">
      <c r="B60" s="582"/>
      <c r="C60" s="583"/>
      <c r="D60" s="583"/>
      <c r="E60" s="583"/>
      <c r="F60" s="583"/>
      <c r="G60" s="583"/>
      <c r="H60" s="584"/>
    </row>
    <row r="61" spans="2:10" s="435" customFormat="1" ht="12.75" customHeight="1" x14ac:dyDescent="0.2">
      <c r="B61" s="431"/>
      <c r="C61" s="431"/>
      <c r="D61" s="431"/>
      <c r="E61" s="431"/>
      <c r="F61" s="431"/>
      <c r="G61" s="431"/>
      <c r="H61" s="431"/>
    </row>
    <row r="62" spans="2:10" ht="12.75" customHeight="1" x14ac:dyDescent="0.2">
      <c r="D62" s="54"/>
      <c r="E62" s="54"/>
      <c r="F62" s="54"/>
      <c r="G62" s="54"/>
      <c r="H62" s="54"/>
    </row>
    <row r="63" spans="2:10" ht="12.75" customHeight="1" x14ac:dyDescent="0.2">
      <c r="C63" s="27" t="s">
        <v>18</v>
      </c>
      <c r="D63" s="434">
        <v>3</v>
      </c>
      <c r="G63" s="54"/>
      <c r="H63" s="54"/>
    </row>
    <row r="64" spans="2:10" ht="12.75" customHeight="1" x14ac:dyDescent="0.2">
      <c r="G64" s="54"/>
      <c r="H64" s="54"/>
    </row>
    <row r="65" spans="2:11" ht="12.75" customHeight="1" x14ac:dyDescent="0.2">
      <c r="B65" s="36"/>
      <c r="G65" s="54"/>
      <c r="H65" s="54"/>
    </row>
    <row r="66" spans="2:11" x14ac:dyDescent="0.2">
      <c r="C66" s="35"/>
      <c r="D66" s="35"/>
      <c r="E66" s="35"/>
      <c r="F66" s="35"/>
      <c r="G66" s="35"/>
      <c r="H66" s="35"/>
      <c r="I66" s="35"/>
      <c r="J66" s="35"/>
      <c r="K66" s="35"/>
    </row>
    <row r="67" spans="2:11" x14ac:dyDescent="0.2">
      <c r="C67" s="35"/>
      <c r="D67" s="35"/>
      <c r="E67" s="35"/>
      <c r="F67" s="35"/>
      <c r="G67" s="35"/>
      <c r="H67" s="35"/>
      <c r="I67" s="35"/>
      <c r="J67" s="35"/>
      <c r="K67" s="35"/>
    </row>
    <row r="68" spans="2:11" x14ac:dyDescent="0.2">
      <c r="C68" s="35"/>
      <c r="D68" s="35"/>
      <c r="E68" s="35"/>
      <c r="F68" s="35"/>
      <c r="G68" s="35"/>
      <c r="H68" s="35"/>
      <c r="I68" s="35"/>
      <c r="J68" s="35"/>
      <c r="K68" s="35"/>
    </row>
    <row r="69" spans="2:11" x14ac:dyDescent="0.2">
      <c r="C69" s="35"/>
      <c r="D69" s="35"/>
      <c r="E69" s="35"/>
      <c r="F69" s="35"/>
      <c r="G69" s="35"/>
      <c r="H69" s="35"/>
      <c r="I69" s="35"/>
      <c r="J69" s="35"/>
      <c r="K69" s="35"/>
    </row>
    <row r="70" spans="2:11" x14ac:dyDescent="0.2">
      <c r="C70" s="35"/>
      <c r="D70" s="35"/>
      <c r="E70" s="35"/>
      <c r="F70" s="35"/>
      <c r="G70" s="35"/>
      <c r="H70" s="35"/>
      <c r="I70" s="35"/>
      <c r="J70" s="35"/>
      <c r="K70" s="35"/>
    </row>
    <row r="71" spans="2:11" x14ac:dyDescent="0.2">
      <c r="C71" s="35"/>
      <c r="D71" s="35"/>
      <c r="E71" s="35"/>
      <c r="F71" s="35"/>
      <c r="G71" s="35"/>
      <c r="H71" s="35"/>
      <c r="I71" s="35"/>
      <c r="J71" s="35"/>
      <c r="K71" s="35"/>
    </row>
    <row r="72" spans="2:11" x14ac:dyDescent="0.2">
      <c r="C72" s="35"/>
      <c r="D72" s="35"/>
      <c r="E72" s="35"/>
      <c r="F72" s="35"/>
      <c r="G72" s="35"/>
      <c r="H72" s="35"/>
      <c r="I72" s="35"/>
      <c r="J72" s="35"/>
      <c r="K72" s="35"/>
    </row>
    <row r="73" spans="2:11" x14ac:dyDescent="0.2">
      <c r="C73" s="35"/>
      <c r="D73" s="35"/>
      <c r="E73" s="35"/>
      <c r="F73" s="35"/>
      <c r="G73" s="35"/>
      <c r="H73" s="35"/>
      <c r="I73" s="35"/>
      <c r="J73" s="35"/>
      <c r="K73" s="35"/>
    </row>
    <row r="74" spans="2:11" x14ac:dyDescent="0.2">
      <c r="C74" s="35"/>
      <c r="D74" s="35"/>
      <c r="E74" s="35"/>
      <c r="F74" s="35"/>
      <c r="G74" s="35"/>
      <c r="H74" s="35"/>
      <c r="I74" s="35"/>
      <c r="J74" s="35"/>
      <c r="K74" s="35"/>
    </row>
    <row r="75" spans="2:11" x14ac:dyDescent="0.2">
      <c r="C75" s="35"/>
      <c r="D75" s="35"/>
      <c r="E75" s="35"/>
      <c r="F75" s="35"/>
      <c r="G75" s="35"/>
      <c r="H75" s="35"/>
      <c r="I75" s="35"/>
      <c r="J75" s="35"/>
      <c r="K75" s="35"/>
    </row>
    <row r="76" spans="2:11" x14ac:dyDescent="0.2">
      <c r="C76" s="35"/>
      <c r="D76" s="35"/>
      <c r="E76" s="35"/>
      <c r="F76" s="35"/>
      <c r="G76" s="35"/>
      <c r="H76" s="35"/>
      <c r="I76" s="35"/>
      <c r="J76" s="35"/>
      <c r="K76" s="35"/>
    </row>
    <row r="77" spans="2:11" x14ac:dyDescent="0.2">
      <c r="C77" s="35"/>
      <c r="D77" s="35"/>
      <c r="E77" s="35"/>
      <c r="F77" s="35"/>
      <c r="G77" s="35"/>
      <c r="H77" s="35"/>
      <c r="I77" s="35"/>
      <c r="J77" s="35"/>
      <c r="K77" s="35"/>
    </row>
    <row r="78" spans="2:11" x14ac:dyDescent="0.2">
      <c r="C78" s="35"/>
      <c r="D78" s="35"/>
      <c r="E78" s="35"/>
      <c r="F78" s="35"/>
      <c r="G78" s="35"/>
      <c r="H78" s="35"/>
      <c r="I78" s="35"/>
      <c r="J78" s="35"/>
      <c r="K78" s="35"/>
    </row>
    <row r="79" spans="2:11" x14ac:dyDescent="0.2">
      <c r="C79" s="35"/>
      <c r="D79" s="35"/>
      <c r="E79" s="35"/>
      <c r="F79" s="35"/>
      <c r="G79" s="35"/>
      <c r="H79" s="35"/>
      <c r="I79" s="35"/>
      <c r="J79" s="35"/>
      <c r="K79" s="35"/>
    </row>
    <row r="80" spans="2:11" x14ac:dyDescent="0.2">
      <c r="C80" s="35"/>
      <c r="D80" s="35"/>
      <c r="E80" s="35"/>
      <c r="F80" s="35"/>
      <c r="G80" s="35"/>
      <c r="H80" s="35"/>
      <c r="I80" s="35"/>
      <c r="J80" s="35"/>
      <c r="K80" s="35"/>
    </row>
    <row r="81" spans="3:11" x14ac:dyDescent="0.2">
      <c r="C81" s="35"/>
      <c r="D81" s="35"/>
      <c r="E81" s="35"/>
      <c r="F81" s="35"/>
      <c r="G81" s="35"/>
      <c r="H81" s="35"/>
      <c r="I81" s="35"/>
      <c r="J81" s="35"/>
      <c r="K81" s="35"/>
    </row>
    <row r="82" spans="3:11" x14ac:dyDescent="0.2">
      <c r="C82" s="35"/>
      <c r="D82" s="35"/>
      <c r="E82" s="35"/>
      <c r="F82" s="35"/>
      <c r="G82" s="35"/>
      <c r="H82" s="35"/>
      <c r="I82" s="35"/>
      <c r="J82" s="35"/>
      <c r="K82" s="35"/>
    </row>
    <row r="83" spans="3:11" x14ac:dyDescent="0.2">
      <c r="C83" s="35"/>
      <c r="D83" s="35"/>
      <c r="E83" s="35"/>
      <c r="F83" s="35"/>
      <c r="G83" s="35"/>
      <c r="H83" s="35"/>
      <c r="I83" s="35"/>
      <c r="J83" s="35"/>
      <c r="K83" s="35"/>
    </row>
    <row r="84" spans="3:11" x14ac:dyDescent="0.2">
      <c r="C84" s="35"/>
      <c r="D84" s="35"/>
      <c r="E84" s="35"/>
      <c r="F84" s="35"/>
      <c r="G84" s="35"/>
      <c r="H84" s="35"/>
      <c r="I84" s="35"/>
      <c r="J84" s="35"/>
      <c r="K84" s="35"/>
    </row>
    <row r="85" spans="3:11" x14ac:dyDescent="0.2">
      <c r="C85" s="35"/>
      <c r="D85" s="35"/>
      <c r="E85" s="35"/>
      <c r="F85" s="35"/>
      <c r="G85" s="35"/>
      <c r="H85" s="35"/>
      <c r="I85" s="35"/>
      <c r="J85" s="35"/>
      <c r="K85" s="35"/>
    </row>
    <row r="86" spans="3:11" x14ac:dyDescent="0.2">
      <c r="C86" s="35"/>
      <c r="D86" s="35"/>
      <c r="E86" s="35"/>
      <c r="F86" s="35"/>
      <c r="G86" s="35"/>
      <c r="H86" s="35"/>
      <c r="I86" s="35"/>
      <c r="J86" s="35"/>
      <c r="K86" s="35"/>
    </row>
    <row r="87" spans="3:11" x14ac:dyDescent="0.2">
      <c r="C87" s="35"/>
      <c r="D87" s="35"/>
      <c r="E87" s="35"/>
      <c r="F87" s="35"/>
      <c r="G87" s="35"/>
      <c r="H87" s="35"/>
      <c r="I87" s="35"/>
      <c r="J87" s="35"/>
      <c r="K87" s="35"/>
    </row>
    <row r="88" spans="3:11" x14ac:dyDescent="0.2">
      <c r="C88" s="35"/>
      <c r="D88" s="35"/>
      <c r="E88" s="35"/>
      <c r="F88" s="35"/>
      <c r="G88" s="35"/>
      <c r="H88" s="35"/>
      <c r="I88" s="35"/>
      <c r="J88" s="35"/>
      <c r="K88" s="35"/>
    </row>
    <row r="89" spans="3:11" x14ac:dyDescent="0.2">
      <c r="C89" s="35"/>
      <c r="D89" s="35"/>
      <c r="E89" s="35"/>
      <c r="F89" s="35"/>
      <c r="G89" s="35"/>
      <c r="H89" s="35"/>
      <c r="I89" s="35"/>
      <c r="J89" s="35"/>
      <c r="K89" s="35"/>
    </row>
    <row r="90" spans="3:11" x14ac:dyDescent="0.2">
      <c r="C90" s="35"/>
      <c r="D90" s="35"/>
      <c r="E90" s="35"/>
      <c r="F90" s="35"/>
      <c r="G90" s="35"/>
      <c r="H90" s="35"/>
      <c r="I90" s="35"/>
      <c r="J90" s="35"/>
      <c r="K90" s="35"/>
    </row>
    <row r="91" spans="3:11" x14ac:dyDescent="0.2">
      <c r="C91" s="35"/>
      <c r="D91" s="35"/>
      <c r="E91" s="35"/>
      <c r="F91" s="35"/>
      <c r="G91" s="35"/>
      <c r="H91" s="35"/>
      <c r="I91" s="35"/>
      <c r="J91" s="35"/>
      <c r="K91" s="35"/>
    </row>
    <row r="92" spans="3:11" x14ac:dyDescent="0.2">
      <c r="C92" s="35"/>
      <c r="D92" s="35"/>
      <c r="E92" s="35"/>
      <c r="F92" s="35"/>
      <c r="G92" s="35"/>
      <c r="H92" s="35"/>
      <c r="I92" s="35"/>
      <c r="J92" s="35"/>
      <c r="K92" s="35"/>
    </row>
    <row r="93" spans="3:11" x14ac:dyDescent="0.2">
      <c r="C93" s="35"/>
      <c r="D93" s="35"/>
      <c r="E93" s="35"/>
      <c r="F93" s="35"/>
      <c r="G93" s="35"/>
      <c r="H93" s="35"/>
      <c r="I93" s="35"/>
      <c r="J93" s="35"/>
      <c r="K93" s="35"/>
    </row>
    <row r="94" spans="3:11" x14ac:dyDescent="0.2">
      <c r="C94" s="35"/>
      <c r="D94" s="35"/>
      <c r="E94" s="35"/>
      <c r="F94" s="35"/>
      <c r="G94" s="35"/>
      <c r="H94" s="35"/>
      <c r="I94" s="35"/>
      <c r="J94" s="35"/>
      <c r="K94" s="35"/>
    </row>
    <row r="95" spans="3:11" x14ac:dyDescent="0.2">
      <c r="C95" s="35"/>
      <c r="D95" s="35"/>
      <c r="E95" s="35"/>
      <c r="F95" s="35"/>
      <c r="G95" s="35"/>
      <c r="H95" s="35"/>
      <c r="I95" s="35"/>
      <c r="J95" s="35"/>
      <c r="K95" s="35"/>
    </row>
    <row r="96" spans="3:11" x14ac:dyDescent="0.2">
      <c r="C96" s="35"/>
      <c r="D96" s="35"/>
      <c r="E96" s="35"/>
      <c r="F96" s="35"/>
      <c r="G96" s="35"/>
      <c r="H96" s="35"/>
      <c r="I96" s="35"/>
      <c r="J96" s="35"/>
      <c r="K96" s="35"/>
    </row>
    <row r="97" spans="3:11" x14ac:dyDescent="0.2">
      <c r="C97" s="35"/>
      <c r="D97" s="35"/>
      <c r="E97" s="35"/>
      <c r="F97" s="35"/>
      <c r="G97" s="35"/>
      <c r="H97" s="35"/>
      <c r="I97" s="35"/>
      <c r="J97" s="35"/>
      <c r="K97" s="35"/>
    </row>
    <row r="98" spans="3:11" x14ac:dyDescent="0.2">
      <c r="C98" s="35"/>
      <c r="D98" s="35"/>
      <c r="E98" s="35"/>
      <c r="F98" s="35"/>
      <c r="G98" s="35"/>
      <c r="H98" s="35"/>
      <c r="I98" s="35"/>
      <c r="J98" s="35"/>
      <c r="K98" s="35"/>
    </row>
    <row r="99" spans="3:11" x14ac:dyDescent="0.2">
      <c r="C99" s="35"/>
      <c r="D99" s="35"/>
      <c r="E99" s="35"/>
      <c r="F99" s="35"/>
      <c r="G99" s="35"/>
      <c r="H99" s="35"/>
      <c r="I99" s="35"/>
      <c r="J99" s="35"/>
      <c r="K99" s="35"/>
    </row>
    <row r="100" spans="3:11" x14ac:dyDescent="0.2">
      <c r="C100" s="35"/>
      <c r="D100" s="35"/>
      <c r="E100" s="35"/>
      <c r="F100" s="35"/>
      <c r="G100" s="35"/>
      <c r="H100" s="35"/>
      <c r="I100" s="35"/>
      <c r="J100" s="35"/>
      <c r="K100" s="35"/>
    </row>
    <row r="101" spans="3:11" x14ac:dyDescent="0.2">
      <c r="C101" s="35"/>
      <c r="D101" s="35"/>
      <c r="E101" s="35"/>
      <c r="F101" s="35"/>
      <c r="G101" s="35"/>
      <c r="H101" s="35"/>
      <c r="I101" s="35"/>
      <c r="J101" s="35"/>
      <c r="K101" s="35"/>
    </row>
    <row r="102" spans="3:11" x14ac:dyDescent="0.2">
      <c r="C102" s="35"/>
      <c r="D102" s="35"/>
      <c r="E102" s="35"/>
      <c r="F102" s="35"/>
      <c r="G102" s="35"/>
      <c r="H102" s="35"/>
      <c r="I102" s="35"/>
      <c r="J102" s="35"/>
      <c r="K102" s="35"/>
    </row>
    <row r="103" spans="3:11" x14ac:dyDescent="0.2">
      <c r="C103" s="35"/>
      <c r="D103" s="35"/>
      <c r="E103" s="35"/>
      <c r="F103" s="35"/>
      <c r="G103" s="35"/>
      <c r="H103" s="35"/>
      <c r="I103" s="35"/>
      <c r="J103" s="35"/>
      <c r="K103" s="35"/>
    </row>
    <row r="104" spans="3:11" x14ac:dyDescent="0.2">
      <c r="C104" s="35"/>
      <c r="D104" s="35"/>
      <c r="E104" s="35"/>
      <c r="F104" s="35"/>
      <c r="G104" s="35"/>
      <c r="H104" s="35"/>
      <c r="I104" s="35"/>
      <c r="J104" s="35"/>
      <c r="K104" s="35"/>
    </row>
    <row r="105" spans="3:11" x14ac:dyDescent="0.2">
      <c r="C105" s="35"/>
      <c r="D105" s="35"/>
      <c r="E105" s="35"/>
      <c r="F105" s="35"/>
      <c r="G105" s="35"/>
      <c r="H105" s="35"/>
      <c r="I105" s="35"/>
      <c r="J105" s="35"/>
      <c r="K105" s="35"/>
    </row>
    <row r="106" spans="3:11" x14ac:dyDescent="0.2">
      <c r="C106" s="35"/>
      <c r="D106" s="35"/>
      <c r="E106" s="35"/>
      <c r="F106" s="35"/>
      <c r="G106" s="35"/>
      <c r="H106" s="35"/>
      <c r="I106" s="35"/>
      <c r="J106" s="35"/>
      <c r="K106" s="35"/>
    </row>
    <row r="107" spans="3:11" x14ac:dyDescent="0.2">
      <c r="C107" s="35"/>
      <c r="D107" s="35"/>
      <c r="E107" s="35"/>
      <c r="F107" s="35"/>
      <c r="G107" s="35"/>
      <c r="H107" s="35"/>
      <c r="I107" s="35"/>
      <c r="J107" s="35"/>
      <c r="K107" s="35"/>
    </row>
    <row r="108" spans="3:11" x14ac:dyDescent="0.2">
      <c r="C108" s="35"/>
      <c r="D108" s="35"/>
      <c r="E108" s="35"/>
      <c r="F108" s="35"/>
      <c r="G108" s="35"/>
      <c r="H108" s="35"/>
      <c r="I108" s="35"/>
      <c r="J108" s="35"/>
      <c r="K108" s="35"/>
    </row>
    <row r="109" spans="3:11" x14ac:dyDescent="0.2">
      <c r="C109" s="35"/>
      <c r="D109" s="35"/>
      <c r="E109" s="35"/>
      <c r="F109" s="35"/>
      <c r="G109" s="35"/>
      <c r="H109" s="35"/>
      <c r="I109" s="35"/>
      <c r="J109" s="35"/>
      <c r="K109" s="35"/>
    </row>
    <row r="110" spans="3:11" x14ac:dyDescent="0.2">
      <c r="C110" s="35"/>
      <c r="D110" s="35"/>
      <c r="E110" s="35"/>
      <c r="F110" s="35"/>
      <c r="G110" s="35"/>
      <c r="H110" s="35"/>
      <c r="I110" s="35"/>
      <c r="J110" s="35"/>
      <c r="K110" s="35"/>
    </row>
    <row r="111" spans="3:11" x14ac:dyDescent="0.2">
      <c r="C111" s="35"/>
      <c r="D111" s="35"/>
      <c r="E111" s="35"/>
      <c r="F111" s="35"/>
      <c r="G111" s="35"/>
      <c r="H111" s="35"/>
      <c r="I111" s="35"/>
      <c r="J111" s="35"/>
      <c r="K111" s="35"/>
    </row>
    <row r="112" spans="3:11" x14ac:dyDescent="0.2">
      <c r="C112" s="35"/>
      <c r="D112" s="35"/>
      <c r="E112" s="35"/>
      <c r="F112" s="35"/>
      <c r="G112" s="35"/>
      <c r="H112" s="35"/>
      <c r="I112" s="35"/>
      <c r="J112" s="35"/>
      <c r="K112" s="35"/>
    </row>
    <row r="113" spans="3:11" x14ac:dyDescent="0.2">
      <c r="C113" s="35"/>
      <c r="D113" s="35"/>
      <c r="E113" s="35"/>
      <c r="F113" s="35"/>
      <c r="G113" s="35"/>
      <c r="H113" s="35"/>
      <c r="I113" s="35"/>
      <c r="J113" s="35"/>
      <c r="K113" s="35"/>
    </row>
  </sheetData>
  <mergeCells count="2">
    <mergeCell ref="B59:H59"/>
    <mergeCell ref="B60:H60"/>
  </mergeCells>
  <phoneticPr fontId="0" type="noConversion"/>
  <conditionalFormatting sqref="D63 D47:D48 D32:D41 G47:G48 D24:D26 G24:G26 D16:D20 D12:D13 G12:G13 G32:G41 G16:G20">
    <cfRule type="expression" dxfId="97" priority="1" stopIfTrue="1">
      <formula>ISBLANK(D12)</formula>
    </cfRule>
  </conditionalFormatting>
  <pageMargins left="0.39370078740157483" right="0.39370078740157483" top="0.39370078740157483" bottom="0.19685039370078741" header="0.51181102362204722" footer="0.51181102362204722"/>
  <pageSetup paperSize="9" orientation="portrait" r:id="rId1"/>
  <headerFooter alignWithMargins="0"/>
  <ignoredErrors>
    <ignoredError sqref="D12:D17" unlockedFormula="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87"/>
  <sheetViews>
    <sheetView tabSelected="1" topLeftCell="A4" zoomScaleNormal="100" zoomScaleSheetLayoutView="130" zoomScalePageLayoutView="80" workbookViewId="0">
      <selection activeCell="K25" sqref="K25"/>
    </sheetView>
  </sheetViews>
  <sheetFormatPr defaultColWidth="8.85546875" defaultRowHeight="12.75" x14ac:dyDescent="0.2"/>
  <cols>
    <col min="1" max="1" width="3.28515625" style="210" customWidth="1"/>
    <col min="2" max="2" width="8.85546875" style="209"/>
    <col min="3" max="3" width="9.42578125" style="209" customWidth="1"/>
    <col min="4" max="4" width="21.7109375" style="209" customWidth="1"/>
    <col min="5" max="8" width="8.85546875" style="209"/>
    <col min="9" max="9" width="7" style="209" customWidth="1"/>
    <col min="10" max="10" width="8.85546875" style="209"/>
    <col min="11" max="16384" width="8.85546875" style="210"/>
  </cols>
  <sheetData>
    <row r="1" spans="2:12" x14ac:dyDescent="0.2">
      <c r="B1" s="212" t="str">
        <f>'5.1.3 kasstroom'!B1</f>
        <v>Stichting Windroos Foundation</v>
      </c>
      <c r="C1" s="212"/>
    </row>
    <row r="2" spans="2:12" x14ac:dyDescent="0.2">
      <c r="B2" s="213"/>
      <c r="C2" s="213"/>
      <c r="D2" s="4"/>
      <c r="E2" s="4"/>
      <c r="F2" s="4"/>
      <c r="G2" s="4"/>
      <c r="H2" s="4"/>
      <c r="I2" s="4"/>
      <c r="J2" s="15"/>
      <c r="K2" s="15"/>
      <c r="L2" s="15"/>
    </row>
    <row r="3" spans="2:12" x14ac:dyDescent="0.2">
      <c r="J3" s="15"/>
      <c r="K3" s="206"/>
      <c r="L3" s="206"/>
    </row>
    <row r="4" spans="2:12" x14ac:dyDescent="0.2">
      <c r="B4" s="585" t="s">
        <v>235</v>
      </c>
      <c r="C4" s="586"/>
      <c r="D4" s="586"/>
      <c r="E4" s="586"/>
      <c r="F4" s="586"/>
      <c r="G4" s="586"/>
      <c r="H4" s="586"/>
      <c r="I4" s="586"/>
    </row>
    <row r="5" spans="2:12" ht="13.5" customHeight="1" x14ac:dyDescent="0.2">
      <c r="B5" s="590"/>
      <c r="C5" s="590"/>
      <c r="D5" s="590"/>
      <c r="E5" s="590"/>
      <c r="F5" s="590"/>
      <c r="G5" s="590"/>
      <c r="H5" s="590"/>
      <c r="I5" s="590"/>
    </row>
    <row r="6" spans="2:12" ht="12.75" customHeight="1" x14ac:dyDescent="0.2">
      <c r="B6" s="106" t="s">
        <v>234</v>
      </c>
      <c r="C6" s="210"/>
      <c r="D6" s="210"/>
      <c r="E6" s="210"/>
      <c r="F6" s="210"/>
      <c r="G6" s="210"/>
      <c r="H6" s="210"/>
      <c r="I6" s="210"/>
    </row>
    <row r="7" spans="2:12" ht="12.75" customHeight="1" x14ac:dyDescent="0.2">
      <c r="B7" s="210"/>
      <c r="C7" s="210"/>
      <c r="D7" s="210"/>
      <c r="E7" s="210"/>
      <c r="F7" s="210"/>
      <c r="G7" s="210"/>
      <c r="H7" s="210"/>
      <c r="I7" s="210"/>
    </row>
    <row r="8" spans="2:12" ht="12.75" hidden="1" customHeight="1" x14ac:dyDescent="0.2">
      <c r="B8" s="214" t="s">
        <v>405</v>
      </c>
      <c r="C8" s="272"/>
      <c r="D8" s="210"/>
      <c r="E8" s="210"/>
      <c r="F8" s="210"/>
      <c r="G8" s="210"/>
      <c r="H8" s="210"/>
      <c r="I8" s="210"/>
    </row>
    <row r="9" spans="2:12" s="272" customFormat="1" ht="12.75" hidden="1" customHeight="1" x14ac:dyDescent="0.2">
      <c r="B9" s="598" t="s">
        <v>406</v>
      </c>
      <c r="C9" s="598"/>
      <c r="D9" s="598"/>
      <c r="E9" s="598"/>
      <c r="F9" s="598"/>
      <c r="G9" s="598"/>
      <c r="H9" s="598"/>
      <c r="I9" s="598"/>
      <c r="J9" s="270"/>
    </row>
    <row r="10" spans="2:12" s="272" customFormat="1" ht="12.75" hidden="1" customHeight="1" x14ac:dyDescent="0.2">
      <c r="B10" s="598" t="s">
        <v>407</v>
      </c>
      <c r="C10" s="598"/>
      <c r="D10" s="598"/>
      <c r="E10" s="598"/>
      <c r="F10" s="598"/>
      <c r="G10" s="598"/>
      <c r="H10" s="598"/>
      <c r="I10" s="598"/>
      <c r="J10" s="270"/>
    </row>
    <row r="11" spans="2:12" ht="12.75" hidden="1" customHeight="1" x14ac:dyDescent="0.2">
      <c r="B11" s="598" t="s">
        <v>25</v>
      </c>
      <c r="C11" s="598"/>
      <c r="D11" s="598"/>
      <c r="E11" s="598"/>
      <c r="F11" s="598"/>
      <c r="G11" s="598"/>
      <c r="H11" s="598"/>
      <c r="I11" s="598"/>
    </row>
    <row r="12" spans="2:12" ht="12.75" hidden="1" customHeight="1" x14ac:dyDescent="0.2">
      <c r="B12" s="210"/>
      <c r="C12" s="210"/>
      <c r="D12" s="210"/>
      <c r="E12" s="210"/>
      <c r="F12" s="210"/>
      <c r="G12" s="210"/>
      <c r="H12" s="210"/>
      <c r="I12" s="210"/>
    </row>
    <row r="13" spans="2:12" s="522" customFormat="1" ht="12.75" customHeight="1" x14ac:dyDescent="0.2">
      <c r="B13" s="214" t="s">
        <v>405</v>
      </c>
      <c r="J13" s="519"/>
    </row>
    <row r="14" spans="2:12" s="522" customFormat="1" ht="33" customHeight="1" x14ac:dyDescent="0.2">
      <c r="B14" s="598" t="s">
        <v>646</v>
      </c>
      <c r="C14" s="598"/>
      <c r="D14" s="598"/>
      <c r="E14" s="598"/>
      <c r="F14" s="598"/>
      <c r="G14" s="598"/>
      <c r="H14" s="598"/>
      <c r="I14" s="598"/>
      <c r="J14" s="519"/>
    </row>
    <row r="15" spans="2:12" s="522" customFormat="1" ht="12.75" customHeight="1" x14ac:dyDescent="0.2">
      <c r="B15" s="598"/>
      <c r="C15" s="598"/>
      <c r="D15" s="598"/>
      <c r="E15" s="598"/>
      <c r="F15" s="598"/>
      <c r="G15" s="598"/>
      <c r="H15" s="598"/>
      <c r="I15" s="598"/>
      <c r="J15" s="519"/>
    </row>
    <row r="16" spans="2:12" s="522" customFormat="1" ht="12.75" customHeight="1" x14ac:dyDescent="0.2">
      <c r="B16" s="214" t="s">
        <v>647</v>
      </c>
      <c r="J16" s="519"/>
    </row>
    <row r="17" spans="2:10" s="522" customFormat="1" ht="26.25" customHeight="1" x14ac:dyDescent="0.2">
      <c r="B17" s="599" t="s">
        <v>692</v>
      </c>
      <c r="C17" s="599"/>
      <c r="D17" s="599"/>
      <c r="E17" s="599"/>
      <c r="F17" s="599"/>
      <c r="G17" s="599"/>
      <c r="H17" s="599"/>
      <c r="I17" s="599"/>
      <c r="J17" s="519"/>
    </row>
    <row r="18" spans="2:10" s="522" customFormat="1" ht="12.75" customHeight="1" x14ac:dyDescent="0.2">
      <c r="J18" s="519"/>
    </row>
    <row r="19" spans="2:10" ht="12.75" customHeight="1" x14ac:dyDescent="0.2">
      <c r="B19" s="214" t="s">
        <v>198</v>
      </c>
      <c r="C19" s="210"/>
      <c r="D19" s="210"/>
      <c r="E19" s="210"/>
      <c r="F19" s="210"/>
      <c r="G19" s="210"/>
      <c r="H19" s="210"/>
      <c r="I19" s="210"/>
    </row>
    <row r="20" spans="2:10" ht="45" customHeight="1" x14ac:dyDescent="0.2">
      <c r="B20" s="598" t="s">
        <v>648</v>
      </c>
      <c r="C20" s="598"/>
      <c r="D20" s="598"/>
      <c r="E20" s="598"/>
      <c r="F20" s="598"/>
      <c r="G20" s="598"/>
      <c r="H20" s="598"/>
      <c r="I20" s="598"/>
    </row>
    <row r="21" spans="2:10" s="522" customFormat="1" ht="29.25" customHeight="1" x14ac:dyDescent="0.2">
      <c r="B21" s="590" t="s">
        <v>649</v>
      </c>
      <c r="C21" s="590"/>
      <c r="D21" s="590"/>
      <c r="E21" s="590"/>
      <c r="F21" s="590"/>
      <c r="G21" s="590"/>
      <c r="H21" s="590"/>
      <c r="I21" s="590"/>
      <c r="J21" s="519"/>
    </row>
    <row r="22" spans="2:10" ht="12.75" customHeight="1" x14ac:dyDescent="0.2">
      <c r="B22" s="207"/>
      <c r="C22" s="207"/>
      <c r="D22" s="207"/>
      <c r="E22" s="207"/>
      <c r="F22" s="207"/>
      <c r="G22" s="207"/>
      <c r="H22" s="207"/>
      <c r="I22" s="207"/>
    </row>
    <row r="23" spans="2:10" ht="12.75" customHeight="1" x14ac:dyDescent="0.2">
      <c r="B23" s="214" t="s">
        <v>336</v>
      </c>
      <c r="C23" s="207"/>
      <c r="D23" s="207"/>
      <c r="E23" s="207"/>
      <c r="F23" s="207"/>
      <c r="G23" s="207"/>
      <c r="H23" s="207"/>
      <c r="I23" s="207"/>
    </row>
    <row r="24" spans="2:10" ht="12.75" customHeight="1" x14ac:dyDescent="0.2">
      <c r="B24" s="595" t="s">
        <v>337</v>
      </c>
      <c r="C24" s="595"/>
      <c r="D24" s="595"/>
      <c r="E24" s="595"/>
      <c r="F24" s="595"/>
      <c r="G24" s="595"/>
      <c r="H24" s="595"/>
      <c r="I24" s="595"/>
    </row>
    <row r="25" spans="2:10" ht="12.75" customHeight="1" x14ac:dyDescent="0.2">
      <c r="B25" s="207"/>
      <c r="C25" s="207"/>
      <c r="D25" s="207"/>
      <c r="E25" s="207"/>
      <c r="F25" s="207"/>
      <c r="G25" s="207"/>
      <c r="H25" s="207"/>
      <c r="I25" s="207"/>
    </row>
    <row r="26" spans="2:10" ht="12.75" customHeight="1" x14ac:dyDescent="0.2">
      <c r="B26" s="214" t="s">
        <v>80</v>
      </c>
      <c r="C26" s="210"/>
      <c r="D26" s="210"/>
      <c r="E26" s="210"/>
      <c r="F26" s="210"/>
      <c r="G26" s="210"/>
      <c r="H26" s="210"/>
      <c r="I26" s="210"/>
    </row>
    <row r="27" spans="2:10" ht="26.25" customHeight="1" x14ac:dyDescent="0.2">
      <c r="B27" s="598" t="s">
        <v>111</v>
      </c>
      <c r="C27" s="598"/>
      <c r="D27" s="598"/>
      <c r="E27" s="598"/>
      <c r="F27" s="598"/>
      <c r="G27" s="598"/>
      <c r="H27" s="598"/>
      <c r="I27" s="598"/>
    </row>
    <row r="28" spans="2:10" s="272" customFormat="1" ht="12.75" hidden="1" customHeight="1" x14ac:dyDescent="0.2">
      <c r="B28" s="588" t="s">
        <v>707</v>
      </c>
      <c r="C28" s="588"/>
      <c r="D28" s="588"/>
      <c r="E28" s="588"/>
      <c r="F28" s="588"/>
      <c r="G28" s="588"/>
      <c r="H28" s="588"/>
      <c r="I28" s="588"/>
      <c r="J28" s="270"/>
    </row>
    <row r="29" spans="2:10" s="408" customFormat="1" x14ac:dyDescent="0.2">
      <c r="B29" s="406"/>
      <c r="C29" s="406"/>
      <c r="D29" s="406"/>
      <c r="E29" s="406"/>
      <c r="F29" s="406"/>
      <c r="G29" s="406"/>
      <c r="H29" s="406"/>
      <c r="I29" s="406"/>
      <c r="J29" s="407"/>
    </row>
    <row r="30" spans="2:10" s="338" customFormat="1" ht="12.75" customHeight="1" x14ac:dyDescent="0.2">
      <c r="B30" s="214" t="s">
        <v>498</v>
      </c>
      <c r="C30" s="337"/>
      <c r="D30" s="337"/>
      <c r="E30" s="337"/>
      <c r="F30" s="337"/>
      <c r="G30" s="337"/>
      <c r="H30" s="337"/>
      <c r="I30" s="337"/>
      <c r="J30" s="336"/>
    </row>
    <row r="31" spans="2:10" s="338" customFormat="1" ht="29.25" customHeight="1" x14ac:dyDescent="0.2">
      <c r="B31" s="595" t="s">
        <v>708</v>
      </c>
      <c r="C31" s="595"/>
      <c r="D31" s="595"/>
      <c r="E31" s="595"/>
      <c r="F31" s="595"/>
      <c r="G31" s="595"/>
      <c r="H31" s="595"/>
      <c r="I31" s="595"/>
      <c r="J31" s="336"/>
    </row>
    <row r="32" spans="2:10" s="338" customFormat="1" ht="12.75" customHeight="1" x14ac:dyDescent="0.2">
      <c r="B32" s="337"/>
      <c r="C32" s="337"/>
      <c r="D32" s="337"/>
      <c r="E32" s="337"/>
      <c r="F32" s="337"/>
      <c r="G32" s="337"/>
      <c r="H32" s="337"/>
      <c r="I32" s="337"/>
      <c r="J32" s="336"/>
    </row>
    <row r="33" spans="2:10" s="395" customFormat="1" ht="12.75" hidden="1" customHeight="1" x14ac:dyDescent="0.2">
      <c r="B33" s="216" t="s">
        <v>275</v>
      </c>
      <c r="C33" s="209"/>
      <c r="D33" s="209"/>
      <c r="E33" s="209"/>
      <c r="F33" s="209"/>
      <c r="G33" s="209"/>
      <c r="H33" s="209"/>
      <c r="I33" s="209"/>
      <c r="J33" s="394"/>
    </row>
    <row r="34" spans="2:10" s="395" customFormat="1" ht="12.75" hidden="1" customHeight="1" x14ac:dyDescent="0.2">
      <c r="B34" s="588" t="s">
        <v>281</v>
      </c>
      <c r="C34" s="588"/>
      <c r="D34" s="588"/>
      <c r="E34" s="588"/>
      <c r="F34" s="588"/>
      <c r="G34" s="588"/>
      <c r="H34" s="588"/>
      <c r="I34" s="588"/>
      <c r="J34" s="394"/>
    </row>
    <row r="35" spans="2:10" s="395" customFormat="1" ht="12.75" hidden="1" customHeight="1" x14ac:dyDescent="0.2">
      <c r="B35" s="393"/>
      <c r="C35" s="393"/>
      <c r="D35" s="393"/>
      <c r="E35" s="393"/>
      <c r="F35" s="393"/>
      <c r="G35" s="393"/>
      <c r="H35" s="393"/>
      <c r="I35" s="393"/>
      <c r="J35" s="394"/>
    </row>
    <row r="36" spans="2:10" hidden="1" x14ac:dyDescent="0.2">
      <c r="B36" s="214" t="s">
        <v>112</v>
      </c>
      <c r="C36" s="210"/>
      <c r="D36" s="210"/>
      <c r="E36" s="210"/>
      <c r="F36" s="210"/>
      <c r="G36" s="210"/>
      <c r="H36" s="210"/>
      <c r="I36" s="210"/>
    </row>
    <row r="37" spans="2:10" ht="12.75" hidden="1" customHeight="1" x14ac:dyDescent="0.2">
      <c r="B37" s="596" t="s">
        <v>499</v>
      </c>
      <c r="C37" s="596"/>
      <c r="D37" s="596"/>
      <c r="E37" s="596"/>
      <c r="F37" s="596"/>
      <c r="G37" s="596"/>
      <c r="H37" s="596"/>
      <c r="I37" s="596"/>
    </row>
    <row r="38" spans="2:10" hidden="1" x14ac:dyDescent="0.2"/>
    <row r="39" spans="2:10" ht="12.75" hidden="1" customHeight="1" x14ac:dyDescent="0.2">
      <c r="B39" s="588" t="s">
        <v>579</v>
      </c>
      <c r="C39" s="588"/>
      <c r="D39" s="588"/>
      <c r="E39" s="588"/>
      <c r="F39" s="588"/>
      <c r="G39" s="588"/>
      <c r="H39" s="588"/>
      <c r="I39" s="588"/>
    </row>
    <row r="40" spans="2:10" s="435" customFormat="1" ht="12.75" customHeight="1" x14ac:dyDescent="0.2">
      <c r="B40" s="217" t="s">
        <v>582</v>
      </c>
      <c r="C40" s="577"/>
      <c r="D40" s="577"/>
      <c r="E40" s="577"/>
      <c r="F40" s="577"/>
      <c r="G40" s="577"/>
      <c r="H40" s="577"/>
      <c r="I40" s="577"/>
      <c r="J40" s="433"/>
    </row>
    <row r="41" spans="2:10" s="435" customFormat="1" ht="42" customHeight="1" x14ac:dyDescent="0.2">
      <c r="B41" s="597" t="s">
        <v>501</v>
      </c>
      <c r="C41" s="597"/>
      <c r="D41" s="597"/>
      <c r="E41" s="597"/>
      <c r="F41" s="597"/>
      <c r="G41" s="597"/>
      <c r="H41" s="597"/>
      <c r="I41" s="597"/>
      <c r="J41" s="433"/>
    </row>
    <row r="42" spans="2:10" s="435" customFormat="1" x14ac:dyDescent="0.2">
      <c r="B42" s="432"/>
      <c r="C42" s="432"/>
      <c r="D42" s="432"/>
      <c r="E42" s="432"/>
      <c r="F42" s="432"/>
      <c r="G42" s="432"/>
      <c r="H42" s="432"/>
      <c r="I42" s="432"/>
      <c r="J42" s="433"/>
    </row>
    <row r="43" spans="2:10" s="435" customFormat="1" x14ac:dyDescent="0.2">
      <c r="B43" s="432"/>
      <c r="C43" s="432"/>
      <c r="D43" s="432"/>
      <c r="E43" s="432"/>
      <c r="F43" s="432"/>
      <c r="G43" s="432"/>
      <c r="H43" s="432"/>
      <c r="I43" s="432"/>
      <c r="J43" s="433"/>
    </row>
    <row r="44" spans="2:10" s="435" customFormat="1" x14ac:dyDescent="0.2">
      <c r="B44" s="432"/>
      <c r="C44" s="432"/>
      <c r="D44" s="432"/>
      <c r="E44" s="432"/>
      <c r="F44" s="432"/>
      <c r="G44" s="432"/>
      <c r="H44" s="432"/>
      <c r="I44" s="432"/>
      <c r="J44" s="433"/>
    </row>
    <row r="45" spans="2:10" s="435" customFormat="1" x14ac:dyDescent="0.2">
      <c r="B45" s="432"/>
      <c r="C45" s="432"/>
      <c r="D45" s="432"/>
      <c r="E45" s="432"/>
      <c r="F45" s="432"/>
      <c r="G45" s="432"/>
      <c r="H45" s="432"/>
      <c r="I45" s="432"/>
      <c r="J45" s="433"/>
    </row>
    <row r="46" spans="2:10" s="435" customFormat="1" x14ac:dyDescent="0.2">
      <c r="B46" s="432"/>
      <c r="C46" s="432"/>
      <c r="D46" s="432"/>
      <c r="E46" s="432"/>
      <c r="F46" s="432"/>
      <c r="G46" s="432"/>
      <c r="H46" s="432"/>
      <c r="I46" s="432"/>
      <c r="J46" s="433"/>
    </row>
    <row r="47" spans="2:10" s="435" customFormat="1" x14ac:dyDescent="0.2">
      <c r="B47" s="432"/>
      <c r="C47" s="432"/>
      <c r="D47" s="432"/>
      <c r="E47" s="432"/>
      <c r="F47" s="432"/>
      <c r="G47" s="432"/>
      <c r="H47" s="432"/>
      <c r="I47" s="432"/>
      <c r="J47" s="433"/>
    </row>
    <row r="48" spans="2:10" s="435" customFormat="1" x14ac:dyDescent="0.2">
      <c r="B48" s="432"/>
      <c r="C48" s="432"/>
      <c r="D48" s="432"/>
      <c r="E48" s="432"/>
      <c r="F48" s="432"/>
      <c r="G48" s="432"/>
      <c r="H48" s="432"/>
      <c r="I48" s="432"/>
      <c r="J48" s="433"/>
    </row>
    <row r="49" spans="2:10" s="435" customFormat="1" x14ac:dyDescent="0.2">
      <c r="B49" s="432"/>
      <c r="C49" s="432"/>
      <c r="D49" s="432"/>
      <c r="E49" s="432"/>
      <c r="F49" s="432"/>
      <c r="G49" s="432"/>
      <c r="H49" s="432"/>
      <c r="I49" s="432"/>
      <c r="J49" s="433"/>
    </row>
    <row r="50" spans="2:10" s="435" customFormat="1" x14ac:dyDescent="0.2">
      <c r="B50" s="432"/>
      <c r="C50" s="432"/>
      <c r="D50" s="432"/>
      <c r="E50" s="432"/>
      <c r="F50" s="432"/>
      <c r="G50" s="432"/>
      <c r="H50" s="432"/>
      <c r="I50" s="432"/>
      <c r="J50" s="433"/>
    </row>
    <row r="51" spans="2:10" s="435" customFormat="1" x14ac:dyDescent="0.2">
      <c r="B51" s="432"/>
      <c r="C51" s="432"/>
      <c r="D51" s="432"/>
      <c r="E51" s="432"/>
      <c r="F51" s="432"/>
      <c r="G51" s="432"/>
      <c r="H51" s="432"/>
      <c r="I51" s="432"/>
      <c r="J51" s="433"/>
    </row>
    <row r="52" spans="2:10" s="435" customFormat="1" x14ac:dyDescent="0.2">
      <c r="B52" s="432"/>
      <c r="C52" s="432"/>
      <c r="D52" s="432"/>
      <c r="E52" s="432"/>
      <c r="F52" s="432"/>
      <c r="G52" s="432"/>
      <c r="H52" s="432"/>
      <c r="I52" s="432"/>
      <c r="J52" s="433"/>
    </row>
    <row r="53" spans="2:10" s="459" customFormat="1" x14ac:dyDescent="0.2">
      <c r="B53" s="455"/>
      <c r="C53" s="455"/>
      <c r="D53" s="455"/>
      <c r="E53" s="455"/>
      <c r="F53" s="455"/>
      <c r="G53" s="455"/>
      <c r="H53" s="455"/>
      <c r="I53" s="455"/>
      <c r="J53" s="453"/>
    </row>
    <row r="54" spans="2:10" s="459" customFormat="1" x14ac:dyDescent="0.2">
      <c r="B54" s="455"/>
      <c r="C54" s="455"/>
      <c r="D54" s="455"/>
      <c r="E54" s="455"/>
      <c r="F54" s="455"/>
      <c r="G54" s="455"/>
      <c r="H54" s="455"/>
      <c r="I54" s="455"/>
      <c r="J54" s="453"/>
    </row>
    <row r="55" spans="2:10" s="459" customFormat="1" x14ac:dyDescent="0.2">
      <c r="B55" s="455"/>
      <c r="C55" s="455"/>
      <c r="D55" s="455"/>
      <c r="E55" s="455"/>
      <c r="F55" s="455"/>
      <c r="G55" s="455"/>
      <c r="H55" s="455"/>
      <c r="I55" s="455"/>
      <c r="J55" s="453"/>
    </row>
    <row r="56" spans="2:10" s="435" customFormat="1" x14ac:dyDescent="0.2">
      <c r="B56" s="432"/>
      <c r="C56" s="432"/>
      <c r="D56" s="432"/>
      <c r="E56" s="432"/>
      <c r="F56" s="432"/>
      <c r="G56" s="432"/>
      <c r="H56" s="432"/>
      <c r="I56" s="432"/>
      <c r="J56" s="433"/>
    </row>
    <row r="57" spans="2:10" s="435" customFormat="1" x14ac:dyDescent="0.2">
      <c r="B57" s="432"/>
      <c r="C57" s="432"/>
      <c r="D57" s="432"/>
      <c r="E57" s="432"/>
      <c r="F57" s="432"/>
      <c r="G57" s="432"/>
      <c r="H57" s="432"/>
      <c r="I57" s="432"/>
      <c r="J57" s="433"/>
    </row>
    <row r="58" spans="2:10" s="435" customFormat="1" x14ac:dyDescent="0.2">
      <c r="B58" s="432"/>
      <c r="C58" s="432"/>
      <c r="D58" s="432"/>
      <c r="E58" s="432"/>
      <c r="F58" s="432"/>
      <c r="G58" s="432"/>
      <c r="H58" s="432"/>
      <c r="I58" s="432"/>
      <c r="J58" s="433"/>
    </row>
    <row r="59" spans="2:10" s="435" customFormat="1" x14ac:dyDescent="0.2">
      <c r="B59" s="432"/>
      <c r="C59" s="432"/>
      <c r="D59" s="432"/>
      <c r="E59" s="432"/>
      <c r="F59" s="432"/>
      <c r="G59" s="432"/>
      <c r="H59" s="432"/>
      <c r="I59" s="432"/>
      <c r="J59" s="433"/>
    </row>
    <row r="60" spans="2:10" s="435" customFormat="1" x14ac:dyDescent="0.2">
      <c r="B60" s="432"/>
      <c r="C60" s="432"/>
      <c r="D60" s="432"/>
      <c r="E60" s="432"/>
      <c r="F60" s="432"/>
      <c r="G60" s="432"/>
      <c r="H60" s="432"/>
      <c r="I60" s="432"/>
      <c r="J60" s="433"/>
    </row>
    <row r="61" spans="2:10" s="435" customFormat="1" x14ac:dyDescent="0.2">
      <c r="B61" s="432"/>
      <c r="C61" s="432"/>
      <c r="D61" s="432"/>
      <c r="E61" s="432"/>
      <c r="F61" s="432"/>
      <c r="G61" s="432"/>
      <c r="H61" s="432"/>
      <c r="I61" s="432"/>
      <c r="J61" s="433"/>
    </row>
    <row r="62" spans="2:10" s="435" customFormat="1" x14ac:dyDescent="0.2">
      <c r="B62" s="432"/>
      <c r="C62" s="432"/>
      <c r="D62" s="432"/>
      <c r="E62" s="432"/>
      <c r="F62" s="432"/>
      <c r="G62" s="432"/>
      <c r="H62" s="432"/>
      <c r="I62" s="432"/>
      <c r="J62" s="433"/>
    </row>
    <row r="63" spans="2:10" s="395" customFormat="1" ht="12.75" customHeight="1" x14ac:dyDescent="0.2">
      <c r="B63" s="393"/>
      <c r="C63" s="393"/>
      <c r="D63" s="393"/>
      <c r="E63" s="393"/>
      <c r="F63" s="393"/>
      <c r="G63" s="393"/>
      <c r="H63" s="393"/>
      <c r="I63" s="393"/>
      <c r="J63" s="394"/>
    </row>
    <row r="64" spans="2:10" x14ac:dyDescent="0.2">
      <c r="D64" s="83" t="s">
        <v>18</v>
      </c>
      <c r="E64" s="411">
        <v>4</v>
      </c>
    </row>
    <row r="65" spans="2:10" x14ac:dyDescent="0.2">
      <c r="B65" s="212" t="str">
        <f>B1</f>
        <v>Stichting Windroos Foundation</v>
      </c>
    </row>
    <row r="66" spans="2:10" x14ac:dyDescent="0.2">
      <c r="B66" s="213"/>
      <c r="C66" s="213"/>
      <c r="D66" s="4"/>
      <c r="E66" s="4"/>
      <c r="F66" s="4"/>
      <c r="G66" s="4"/>
      <c r="H66" s="4"/>
      <c r="I66" s="4"/>
    </row>
    <row r="68" spans="2:10" x14ac:dyDescent="0.2">
      <c r="B68" s="212" t="str">
        <f>B4</f>
        <v>5.1.4 GRONDSLAGEN VAN WAARDERING EN RESULTAATBEPALING</v>
      </c>
    </row>
    <row r="69" spans="2:10" s="395" customFormat="1" x14ac:dyDescent="0.2">
      <c r="B69" s="212"/>
      <c r="C69" s="394"/>
      <c r="D69" s="394"/>
      <c r="E69" s="394"/>
      <c r="F69" s="394"/>
      <c r="G69" s="394"/>
      <c r="H69" s="394"/>
      <c r="I69" s="394"/>
      <c r="J69" s="394"/>
    </row>
    <row r="70" spans="2:10" s="395" customFormat="1" x14ac:dyDescent="0.2">
      <c r="B70" s="217" t="s">
        <v>236</v>
      </c>
      <c r="C70" s="336"/>
      <c r="D70" s="336"/>
      <c r="E70" s="336"/>
      <c r="F70" s="336"/>
      <c r="G70" s="336"/>
      <c r="H70" s="336"/>
      <c r="I70" s="336"/>
      <c r="J70" s="394"/>
    </row>
    <row r="71" spans="2:10" s="395" customFormat="1" x14ac:dyDescent="0.2">
      <c r="B71" s="212"/>
      <c r="C71" s="336"/>
      <c r="D71" s="336"/>
      <c r="E71" s="336"/>
      <c r="F71" s="336"/>
      <c r="G71" s="336"/>
      <c r="H71" s="336"/>
      <c r="I71" s="336"/>
      <c r="J71" s="394"/>
    </row>
    <row r="72" spans="2:10" s="395" customFormat="1" x14ac:dyDescent="0.2">
      <c r="B72" s="216" t="s">
        <v>192</v>
      </c>
      <c r="C72" s="286"/>
      <c r="D72" s="209"/>
      <c r="E72" s="209"/>
      <c r="F72" s="209"/>
      <c r="G72" s="209"/>
      <c r="H72" s="209"/>
      <c r="I72" s="209"/>
      <c r="J72" s="394"/>
    </row>
    <row r="73" spans="2:10" s="395" customFormat="1" ht="49.15" customHeight="1" x14ac:dyDescent="0.2">
      <c r="B73" s="588" t="s">
        <v>652</v>
      </c>
      <c r="C73" s="588"/>
      <c r="D73" s="588"/>
      <c r="E73" s="588"/>
      <c r="F73" s="588"/>
      <c r="G73" s="588"/>
      <c r="H73" s="588"/>
      <c r="I73" s="588"/>
      <c r="J73" s="394"/>
    </row>
    <row r="74" spans="2:10" s="341" customFormat="1" ht="80.25" customHeight="1" x14ac:dyDescent="0.2">
      <c r="B74" s="596" t="s">
        <v>650</v>
      </c>
      <c r="C74" s="596"/>
      <c r="D74" s="596"/>
      <c r="E74" s="596"/>
      <c r="F74" s="596"/>
      <c r="G74" s="596"/>
      <c r="H74" s="596"/>
      <c r="I74" s="596"/>
      <c r="J74" s="340"/>
    </row>
    <row r="75" spans="2:10" s="522" customFormat="1" ht="167.25" customHeight="1" x14ac:dyDescent="0.2">
      <c r="B75" s="596" t="s">
        <v>651</v>
      </c>
      <c r="C75" s="596"/>
      <c r="D75" s="596"/>
      <c r="E75" s="596"/>
      <c r="F75" s="596"/>
      <c r="G75" s="596"/>
      <c r="H75" s="596"/>
      <c r="I75" s="596"/>
      <c r="J75" s="519"/>
    </row>
    <row r="76" spans="2:10" x14ac:dyDescent="0.2">
      <c r="B76" s="216" t="s">
        <v>191</v>
      </c>
    </row>
    <row r="77" spans="2:10" ht="85.5" customHeight="1" x14ac:dyDescent="0.2">
      <c r="B77" s="596" t="s">
        <v>300</v>
      </c>
      <c r="C77" s="596"/>
      <c r="D77" s="596"/>
      <c r="E77" s="596"/>
      <c r="F77" s="596"/>
      <c r="G77" s="596"/>
      <c r="H77" s="596"/>
      <c r="I77" s="596"/>
      <c r="J77" s="210"/>
    </row>
    <row r="78" spans="2:10" ht="124.5" customHeight="1" x14ac:dyDescent="0.2">
      <c r="B78" s="596" t="s">
        <v>613</v>
      </c>
      <c r="C78" s="596"/>
      <c r="D78" s="596"/>
      <c r="E78" s="596"/>
      <c r="F78" s="596"/>
      <c r="G78" s="596"/>
      <c r="H78" s="596"/>
      <c r="I78" s="596"/>
      <c r="J78" s="210"/>
    </row>
    <row r="79" spans="2:10" ht="12.75" hidden="1" customHeight="1" x14ac:dyDescent="0.2">
      <c r="B79" s="588" t="s">
        <v>421</v>
      </c>
      <c r="C79" s="589"/>
      <c r="D79" s="589"/>
      <c r="E79" s="589"/>
      <c r="F79" s="589"/>
      <c r="G79" s="589"/>
      <c r="H79" s="589"/>
      <c r="I79" s="589"/>
      <c r="J79" s="210"/>
    </row>
    <row r="80" spans="2:10" ht="40.5" customHeight="1" x14ac:dyDescent="0.2">
      <c r="B80" s="588" t="s">
        <v>614</v>
      </c>
      <c r="C80" s="588"/>
      <c r="D80" s="588"/>
      <c r="E80" s="588"/>
      <c r="F80" s="588"/>
      <c r="G80" s="588"/>
      <c r="H80" s="588"/>
      <c r="I80" s="588"/>
      <c r="J80" s="210"/>
    </row>
    <row r="81" spans="2:9" s="341" customFormat="1" ht="12.75" hidden="1" customHeight="1" x14ac:dyDescent="0.2">
      <c r="B81" s="588" t="s">
        <v>500</v>
      </c>
      <c r="C81" s="588"/>
      <c r="D81" s="588"/>
      <c r="E81" s="588"/>
      <c r="F81" s="588"/>
      <c r="G81" s="588"/>
      <c r="H81" s="588"/>
      <c r="I81" s="588"/>
    </row>
    <row r="82" spans="2:9" s="435" customFormat="1" x14ac:dyDescent="0.2">
      <c r="B82" s="432"/>
      <c r="C82" s="432"/>
      <c r="D82" s="432"/>
      <c r="E82" s="432"/>
      <c r="F82" s="432"/>
      <c r="G82" s="432"/>
      <c r="H82" s="432"/>
      <c r="I82" s="432"/>
    </row>
    <row r="83" spans="2:9" s="576" customFormat="1" x14ac:dyDescent="0.2">
      <c r="B83" s="578"/>
      <c r="C83" s="578"/>
      <c r="D83" s="578"/>
      <c r="E83" s="578"/>
      <c r="F83" s="578"/>
      <c r="G83" s="578"/>
      <c r="H83" s="578"/>
      <c r="I83" s="578"/>
    </row>
    <row r="84" spans="2:9" s="576" customFormat="1" x14ac:dyDescent="0.2">
      <c r="B84" s="578"/>
      <c r="C84" s="578"/>
      <c r="D84" s="578"/>
      <c r="E84" s="578"/>
      <c r="F84" s="578"/>
      <c r="G84" s="578"/>
      <c r="H84" s="578"/>
      <c r="I84" s="578"/>
    </row>
    <row r="85" spans="2:9" s="576" customFormat="1" x14ac:dyDescent="0.2">
      <c r="B85" s="578"/>
      <c r="C85" s="578"/>
      <c r="D85" s="578"/>
      <c r="E85" s="578"/>
      <c r="F85" s="578"/>
      <c r="G85" s="578"/>
      <c r="H85" s="578"/>
      <c r="I85" s="578"/>
    </row>
    <row r="86" spans="2:9" s="576" customFormat="1" x14ac:dyDescent="0.2">
      <c r="B86" s="578"/>
      <c r="C86" s="578"/>
      <c r="D86" s="578"/>
      <c r="E86" s="578"/>
      <c r="F86" s="578"/>
      <c r="G86" s="578"/>
      <c r="H86" s="578"/>
      <c r="I86" s="578"/>
    </row>
    <row r="87" spans="2:9" s="576" customFormat="1" x14ac:dyDescent="0.2">
      <c r="B87" s="578"/>
      <c r="C87" s="578"/>
      <c r="D87" s="578"/>
      <c r="E87" s="578"/>
      <c r="F87" s="578"/>
      <c r="G87" s="578"/>
      <c r="H87" s="578"/>
      <c r="I87" s="578"/>
    </row>
    <row r="88" spans="2:9" s="576" customFormat="1" x14ac:dyDescent="0.2">
      <c r="B88" s="578"/>
      <c r="C88" s="578"/>
      <c r="D88" s="578"/>
      <c r="E88" s="578"/>
      <c r="F88" s="578"/>
      <c r="G88" s="578"/>
      <c r="H88" s="578"/>
      <c r="I88" s="578"/>
    </row>
    <row r="89" spans="2:9" s="576" customFormat="1" x14ac:dyDescent="0.2">
      <c r="B89" s="578"/>
      <c r="C89" s="578"/>
      <c r="D89" s="578"/>
      <c r="E89" s="578"/>
      <c r="F89" s="578"/>
      <c r="G89" s="578"/>
      <c r="H89" s="578"/>
      <c r="I89" s="578"/>
    </row>
    <row r="90" spans="2:9" s="576" customFormat="1" x14ac:dyDescent="0.2">
      <c r="B90" s="578"/>
      <c r="C90" s="578"/>
      <c r="D90" s="578"/>
      <c r="E90" s="578"/>
      <c r="F90" s="578"/>
      <c r="G90" s="578"/>
      <c r="H90" s="578"/>
      <c r="I90" s="578"/>
    </row>
    <row r="91" spans="2:9" s="576" customFormat="1" x14ac:dyDescent="0.2">
      <c r="B91" s="578"/>
      <c r="C91" s="578"/>
      <c r="D91" s="578"/>
      <c r="E91" s="578"/>
      <c r="F91" s="578"/>
      <c r="G91" s="578"/>
      <c r="H91" s="578"/>
      <c r="I91" s="578"/>
    </row>
    <row r="92" spans="2:9" s="576" customFormat="1" x14ac:dyDescent="0.2">
      <c r="B92" s="578"/>
      <c r="C92" s="578"/>
      <c r="D92" s="578"/>
      <c r="E92" s="578"/>
      <c r="F92" s="578"/>
      <c r="G92" s="578"/>
      <c r="H92" s="578"/>
      <c r="I92" s="578"/>
    </row>
    <row r="93" spans="2:9" s="341" customFormat="1" x14ac:dyDescent="0.2">
      <c r="B93" s="339"/>
      <c r="C93" s="339"/>
      <c r="D93" s="83" t="s">
        <v>18</v>
      </c>
      <c r="E93" s="411">
        <v>5</v>
      </c>
      <c r="F93" s="339"/>
      <c r="G93" s="339"/>
      <c r="H93" s="339"/>
      <c r="I93" s="339"/>
    </row>
    <row r="94" spans="2:9" x14ac:dyDescent="0.2">
      <c r="B94" s="212" t="str">
        <f>$B$65</f>
        <v>Stichting Windroos Foundation</v>
      </c>
    </row>
    <row r="95" spans="2:9" x14ac:dyDescent="0.2">
      <c r="B95" s="213"/>
      <c r="C95" s="213"/>
      <c r="D95" s="4"/>
      <c r="E95" s="4"/>
      <c r="F95" s="4"/>
      <c r="G95" s="4"/>
      <c r="H95" s="4"/>
      <c r="I95" s="4"/>
    </row>
    <row r="97" spans="2:10" x14ac:dyDescent="0.2">
      <c r="B97" s="212" t="str">
        <f>$B$68</f>
        <v>5.1.4 GRONDSLAGEN VAN WAARDERING EN RESULTAATBEPALING</v>
      </c>
    </row>
    <row r="98" spans="2:10" x14ac:dyDescent="0.2">
      <c r="B98" s="212"/>
    </row>
    <row r="99" spans="2:10" ht="12.75" hidden="1" customHeight="1" x14ac:dyDescent="0.2">
      <c r="B99" s="592" t="s">
        <v>422</v>
      </c>
      <c r="C99" s="594"/>
      <c r="D99" s="594"/>
      <c r="E99" s="594"/>
      <c r="F99" s="594"/>
      <c r="G99" s="594"/>
      <c r="H99" s="594"/>
      <c r="I99" s="594"/>
    </row>
    <row r="100" spans="2:10" s="318" customFormat="1" ht="12.75" hidden="1" customHeight="1" x14ac:dyDescent="0.2">
      <c r="B100" s="216" t="s">
        <v>478</v>
      </c>
      <c r="C100" s="315"/>
      <c r="D100" s="315"/>
      <c r="E100" s="315"/>
      <c r="F100" s="315"/>
      <c r="G100" s="315"/>
      <c r="H100" s="315"/>
      <c r="I100" s="315"/>
      <c r="J100" s="315"/>
    </row>
    <row r="101" spans="2:10" s="318" customFormat="1" ht="12.75" hidden="1" customHeight="1" x14ac:dyDescent="0.2">
      <c r="B101" s="588" t="s">
        <v>580</v>
      </c>
      <c r="C101" s="593"/>
      <c r="D101" s="593"/>
      <c r="E101" s="593"/>
      <c r="F101" s="593"/>
      <c r="G101" s="593"/>
      <c r="H101" s="593"/>
      <c r="I101" s="593"/>
      <c r="J101" s="315"/>
    </row>
    <row r="102" spans="2:10" s="318" customFormat="1" ht="12.75" hidden="1" customHeight="1" x14ac:dyDescent="0.2">
      <c r="B102" s="216"/>
      <c r="C102" s="316"/>
      <c r="D102" s="316"/>
      <c r="E102" s="316"/>
      <c r="F102" s="316"/>
      <c r="G102" s="316"/>
      <c r="H102" s="316"/>
      <c r="I102" s="316"/>
      <c r="J102" s="315"/>
    </row>
    <row r="103" spans="2:10" x14ac:dyDescent="0.2">
      <c r="B103" s="216" t="s">
        <v>134</v>
      </c>
    </row>
    <row r="104" spans="2:10" ht="39" customHeight="1" x14ac:dyDescent="0.2">
      <c r="B104" s="588" t="s">
        <v>615</v>
      </c>
      <c r="C104" s="589"/>
      <c r="D104" s="589"/>
      <c r="E104" s="589"/>
      <c r="F104" s="589"/>
      <c r="G104" s="589"/>
      <c r="H104" s="589"/>
      <c r="I104" s="589"/>
    </row>
    <row r="105" spans="2:10" ht="8.25" customHeight="1" x14ac:dyDescent="0.2">
      <c r="B105" s="212"/>
    </row>
    <row r="106" spans="2:10" hidden="1" x14ac:dyDescent="0.2">
      <c r="B106" s="218" t="s">
        <v>193</v>
      </c>
    </row>
    <row r="107" spans="2:10" ht="12.75" hidden="1" customHeight="1" x14ac:dyDescent="0.2">
      <c r="B107" s="588" t="s">
        <v>506</v>
      </c>
      <c r="C107" s="589"/>
      <c r="D107" s="589"/>
      <c r="E107" s="589"/>
      <c r="F107" s="589"/>
      <c r="G107" s="589"/>
      <c r="H107" s="589"/>
      <c r="I107" s="589"/>
    </row>
    <row r="108" spans="2:10" x14ac:dyDescent="0.2">
      <c r="B108" s="216" t="s">
        <v>26</v>
      </c>
    </row>
    <row r="109" spans="2:10" ht="61.5" customHeight="1" x14ac:dyDescent="0.2">
      <c r="B109" s="588" t="s">
        <v>338</v>
      </c>
      <c r="C109" s="589"/>
      <c r="D109" s="589"/>
      <c r="E109" s="589"/>
      <c r="F109" s="589"/>
      <c r="G109" s="589"/>
      <c r="H109" s="589"/>
      <c r="I109" s="589"/>
    </row>
    <row r="110" spans="2:10" ht="5.45" customHeight="1" x14ac:dyDescent="0.2">
      <c r="B110" s="285"/>
    </row>
    <row r="111" spans="2:10" x14ac:dyDescent="0.2">
      <c r="B111" s="216" t="s">
        <v>205</v>
      </c>
      <c r="D111" s="287"/>
    </row>
    <row r="112" spans="2:10" ht="147" customHeight="1" x14ac:dyDescent="0.2">
      <c r="B112" s="588" t="s">
        <v>616</v>
      </c>
      <c r="C112" s="589"/>
      <c r="D112" s="589"/>
      <c r="E112" s="589"/>
      <c r="F112" s="589"/>
      <c r="G112" s="589"/>
      <c r="H112" s="589"/>
      <c r="I112" s="589"/>
    </row>
    <row r="113" spans="2:10" ht="12.75" hidden="1" customHeight="1" x14ac:dyDescent="0.2">
      <c r="B113" s="590" t="s">
        <v>343</v>
      </c>
      <c r="C113" s="591"/>
      <c r="D113" s="591"/>
      <c r="E113" s="591"/>
      <c r="F113" s="591"/>
      <c r="G113" s="591"/>
      <c r="H113" s="591"/>
      <c r="I113" s="591"/>
    </row>
    <row r="114" spans="2:10" ht="12.75" hidden="1" customHeight="1" x14ac:dyDescent="0.2">
      <c r="B114" s="208"/>
    </row>
    <row r="115" spans="2:10" ht="12.75" hidden="1" customHeight="1" x14ac:dyDescent="0.2">
      <c r="B115" s="219" t="s">
        <v>276</v>
      </c>
    </row>
    <row r="116" spans="2:10" ht="12.75" hidden="1" customHeight="1" x14ac:dyDescent="0.2">
      <c r="B116" s="588" t="s">
        <v>502</v>
      </c>
      <c r="C116" s="589"/>
      <c r="D116" s="589"/>
      <c r="E116" s="589"/>
      <c r="F116" s="589"/>
      <c r="G116" s="589"/>
      <c r="H116" s="589"/>
      <c r="I116" s="589"/>
    </row>
    <row r="117" spans="2:10" s="346" customFormat="1" ht="12.75" customHeight="1" x14ac:dyDescent="0.2">
      <c r="J117" s="342"/>
    </row>
    <row r="118" spans="2:10" s="459" customFormat="1" ht="12.75" customHeight="1" x14ac:dyDescent="0.2">
      <c r="J118" s="453"/>
    </row>
    <row r="119" spans="2:10" s="459" customFormat="1" ht="12.75" customHeight="1" x14ac:dyDescent="0.2">
      <c r="J119" s="453"/>
    </row>
    <row r="120" spans="2:10" s="459" customFormat="1" ht="12.75" customHeight="1" x14ac:dyDescent="0.2">
      <c r="J120" s="453"/>
    </row>
    <row r="121" spans="2:10" s="459" customFormat="1" ht="12.75" customHeight="1" x14ac:dyDescent="0.2">
      <c r="J121" s="453"/>
    </row>
    <row r="122" spans="2:10" s="459" customFormat="1" ht="12.75" customHeight="1" x14ac:dyDescent="0.2">
      <c r="J122" s="453"/>
    </row>
    <row r="123" spans="2:10" s="459" customFormat="1" ht="12.75" customHeight="1" x14ac:dyDescent="0.2">
      <c r="J123" s="453"/>
    </row>
    <row r="124" spans="2:10" s="459" customFormat="1" ht="12.75" customHeight="1" x14ac:dyDescent="0.2">
      <c r="J124" s="453"/>
    </row>
    <row r="125" spans="2:10" s="459" customFormat="1" ht="12.75" customHeight="1" x14ac:dyDescent="0.2">
      <c r="J125" s="453"/>
    </row>
    <row r="126" spans="2:10" s="459" customFormat="1" ht="12.75" customHeight="1" x14ac:dyDescent="0.2">
      <c r="J126" s="453"/>
    </row>
    <row r="127" spans="2:10" s="459" customFormat="1" ht="12.75" customHeight="1" x14ac:dyDescent="0.2">
      <c r="J127" s="453"/>
    </row>
    <row r="128" spans="2:10" s="459" customFormat="1" ht="12.75" customHeight="1" x14ac:dyDescent="0.2">
      <c r="J128" s="453"/>
    </row>
    <row r="129" spans="10:10" s="459" customFormat="1" ht="12.75" customHeight="1" x14ac:dyDescent="0.2">
      <c r="J129" s="453"/>
    </row>
    <row r="130" spans="10:10" s="459" customFormat="1" ht="12.75" customHeight="1" x14ac:dyDescent="0.2">
      <c r="J130" s="453"/>
    </row>
    <row r="131" spans="10:10" s="459" customFormat="1" ht="12.75" customHeight="1" x14ac:dyDescent="0.2">
      <c r="J131" s="453"/>
    </row>
    <row r="132" spans="10:10" s="459" customFormat="1" ht="12.75" customHeight="1" x14ac:dyDescent="0.2">
      <c r="J132" s="453"/>
    </row>
    <row r="133" spans="10:10" s="459" customFormat="1" ht="12.75" customHeight="1" x14ac:dyDescent="0.2">
      <c r="J133" s="453"/>
    </row>
    <row r="134" spans="10:10" s="459" customFormat="1" ht="12.75" customHeight="1" x14ac:dyDescent="0.2">
      <c r="J134" s="453"/>
    </row>
    <row r="135" spans="10:10" s="459" customFormat="1" ht="12.75" customHeight="1" x14ac:dyDescent="0.2">
      <c r="J135" s="453"/>
    </row>
    <row r="136" spans="10:10" s="459" customFormat="1" ht="12.75" customHeight="1" x14ac:dyDescent="0.2">
      <c r="J136" s="453"/>
    </row>
    <row r="137" spans="10:10" s="459" customFormat="1" ht="12.75" customHeight="1" x14ac:dyDescent="0.2">
      <c r="J137" s="453"/>
    </row>
    <row r="138" spans="10:10" s="459" customFormat="1" ht="12.75" customHeight="1" x14ac:dyDescent="0.2">
      <c r="J138" s="453"/>
    </row>
    <row r="139" spans="10:10" s="459" customFormat="1" ht="12.75" customHeight="1" x14ac:dyDescent="0.2">
      <c r="J139" s="453"/>
    </row>
    <row r="140" spans="10:10" s="459" customFormat="1" ht="12.75" customHeight="1" x14ac:dyDescent="0.2">
      <c r="J140" s="453"/>
    </row>
    <row r="141" spans="10:10" s="459" customFormat="1" ht="12.75" customHeight="1" x14ac:dyDescent="0.2">
      <c r="J141" s="453"/>
    </row>
    <row r="142" spans="10:10" s="459" customFormat="1" ht="12.75" customHeight="1" x14ac:dyDescent="0.2">
      <c r="J142" s="453"/>
    </row>
    <row r="143" spans="10:10" s="459" customFormat="1" ht="12.75" customHeight="1" x14ac:dyDescent="0.2">
      <c r="J143" s="453"/>
    </row>
    <row r="144" spans="10:10" s="459" customFormat="1" ht="12.75" customHeight="1" x14ac:dyDescent="0.2">
      <c r="J144" s="453"/>
    </row>
    <row r="145" spans="2:10" s="459" customFormat="1" ht="12.75" customHeight="1" x14ac:dyDescent="0.2">
      <c r="J145" s="453"/>
    </row>
    <row r="146" spans="2:10" s="459" customFormat="1" ht="12.75" customHeight="1" x14ac:dyDescent="0.2">
      <c r="J146" s="453"/>
    </row>
    <row r="147" spans="2:10" s="459" customFormat="1" ht="12.75" customHeight="1" x14ac:dyDescent="0.2">
      <c r="J147" s="453"/>
    </row>
    <row r="148" spans="2:10" s="395" customFormat="1" ht="12.75" customHeight="1" x14ac:dyDescent="0.2">
      <c r="J148" s="394"/>
    </row>
    <row r="149" spans="2:10" s="346" customFormat="1" ht="12.75" customHeight="1" x14ac:dyDescent="0.2">
      <c r="J149" s="342"/>
    </row>
    <row r="150" spans="2:10" s="346" customFormat="1" ht="18" customHeight="1" x14ac:dyDescent="0.2">
      <c r="B150" s="343"/>
      <c r="C150" s="344"/>
      <c r="D150" s="344"/>
      <c r="E150" s="344"/>
      <c r="F150" s="344"/>
      <c r="G150" s="344"/>
      <c r="H150" s="344"/>
      <c r="I150" s="344"/>
      <c r="J150" s="342"/>
    </row>
    <row r="151" spans="2:10" ht="12.75" customHeight="1" x14ac:dyDescent="0.2">
      <c r="B151" s="208"/>
      <c r="D151" s="83" t="s">
        <v>18</v>
      </c>
      <c r="E151" s="411">
        <v>6</v>
      </c>
    </row>
    <row r="152" spans="2:10" ht="12.75" customHeight="1" x14ac:dyDescent="0.2">
      <c r="B152" s="212" t="str">
        <f>$B$65</f>
        <v>Stichting Windroos Foundation</v>
      </c>
    </row>
    <row r="153" spans="2:10" ht="12.75" customHeight="1" x14ac:dyDescent="0.2">
      <c r="B153" s="213"/>
      <c r="C153" s="213"/>
      <c r="D153" s="4"/>
      <c r="E153" s="4"/>
      <c r="F153" s="4"/>
      <c r="G153" s="4"/>
      <c r="H153" s="4"/>
      <c r="I153" s="4"/>
    </row>
    <row r="154" spans="2:10" ht="12.75" customHeight="1" x14ac:dyDescent="0.2"/>
    <row r="155" spans="2:10" ht="12.75" customHeight="1" x14ac:dyDescent="0.2">
      <c r="B155" s="212" t="str">
        <f>$B$68</f>
        <v>5.1.4 GRONDSLAGEN VAN WAARDERING EN RESULTAATBEPALING</v>
      </c>
    </row>
    <row r="156" spans="2:10" ht="12.75" customHeight="1" x14ac:dyDescent="0.2">
      <c r="B156" s="208"/>
      <c r="D156" s="83"/>
    </row>
    <row r="157" spans="2:10" ht="12.75" hidden="1" customHeight="1" x14ac:dyDescent="0.2">
      <c r="B157" s="219" t="s">
        <v>277</v>
      </c>
    </row>
    <row r="158" spans="2:10" ht="12.75" hidden="1" customHeight="1" x14ac:dyDescent="0.2">
      <c r="B158" s="593" t="s">
        <v>503</v>
      </c>
      <c r="C158" s="589"/>
      <c r="D158" s="589"/>
      <c r="E158" s="589"/>
      <c r="F158" s="589"/>
      <c r="G158" s="589"/>
      <c r="H158" s="589"/>
      <c r="I158" s="589"/>
    </row>
    <row r="159" spans="2:10" ht="12.75" hidden="1" customHeight="1" x14ac:dyDescent="0.2">
      <c r="B159" s="219" t="s">
        <v>278</v>
      </c>
      <c r="G159" s="286"/>
    </row>
    <row r="160" spans="2:10" ht="12.75" hidden="1" customHeight="1" x14ac:dyDescent="0.2">
      <c r="B160" s="593" t="s">
        <v>504</v>
      </c>
      <c r="C160" s="589"/>
      <c r="D160" s="589"/>
      <c r="E160" s="589"/>
      <c r="F160" s="589"/>
      <c r="G160" s="589"/>
      <c r="H160" s="589"/>
      <c r="I160" s="589"/>
    </row>
    <row r="161" spans="2:10" s="346" customFormat="1" ht="12.75" hidden="1" customHeight="1" x14ac:dyDescent="0.2">
      <c r="B161" s="345"/>
      <c r="C161" s="344"/>
      <c r="D161" s="344"/>
      <c r="E161" s="344"/>
      <c r="F161" s="344"/>
      <c r="G161" s="344"/>
      <c r="H161" s="344"/>
      <c r="I161" s="344"/>
      <c r="J161" s="342"/>
    </row>
    <row r="162" spans="2:10" ht="12.75" hidden="1" customHeight="1" x14ac:dyDescent="0.2">
      <c r="B162" s="219" t="s">
        <v>279</v>
      </c>
    </row>
    <row r="163" spans="2:10" ht="12.75" hidden="1" customHeight="1" x14ac:dyDescent="0.2">
      <c r="B163" s="593" t="s">
        <v>505</v>
      </c>
      <c r="C163" s="589"/>
      <c r="D163" s="589"/>
      <c r="E163" s="589"/>
      <c r="F163" s="589"/>
      <c r="G163" s="589"/>
      <c r="H163" s="589"/>
      <c r="I163" s="589"/>
    </row>
    <row r="164" spans="2:10" s="346" customFormat="1" ht="12.75" hidden="1" customHeight="1" x14ac:dyDescent="0.2">
      <c r="B164" s="219" t="s">
        <v>507</v>
      </c>
      <c r="C164" s="344"/>
      <c r="D164" s="344"/>
      <c r="E164" s="344"/>
      <c r="F164" s="344"/>
      <c r="G164" s="344"/>
      <c r="H164" s="344"/>
      <c r="I164" s="344"/>
      <c r="J164" s="342"/>
    </row>
    <row r="165" spans="2:10" s="346" customFormat="1" ht="12.75" hidden="1" customHeight="1" x14ac:dyDescent="0.2">
      <c r="B165" s="588" t="s">
        <v>508</v>
      </c>
      <c r="C165" s="589"/>
      <c r="D165" s="589"/>
      <c r="E165" s="589"/>
      <c r="F165" s="589"/>
      <c r="G165" s="589"/>
      <c r="H165" s="589"/>
      <c r="I165" s="589"/>
      <c r="J165" s="342"/>
    </row>
    <row r="166" spans="2:10" s="346" customFormat="1" ht="12.75" hidden="1" customHeight="1" x14ac:dyDescent="0.2">
      <c r="B166" s="343"/>
      <c r="C166" s="344"/>
      <c r="D166" s="344"/>
      <c r="E166" s="344"/>
      <c r="F166" s="344"/>
      <c r="G166" s="344"/>
      <c r="H166" s="344"/>
      <c r="I166" s="344"/>
      <c r="J166" s="342"/>
    </row>
    <row r="167" spans="2:10" ht="12.75" customHeight="1" x14ac:dyDescent="0.2">
      <c r="B167" s="220" t="s">
        <v>280</v>
      </c>
      <c r="C167" s="216"/>
    </row>
    <row r="168" spans="2:10" ht="57.75" customHeight="1" x14ac:dyDescent="0.2">
      <c r="B168" s="588" t="s">
        <v>519</v>
      </c>
      <c r="C168" s="589"/>
      <c r="D168" s="589"/>
      <c r="E168" s="589"/>
      <c r="F168" s="589"/>
      <c r="G168" s="589"/>
      <c r="H168" s="589"/>
      <c r="I168" s="589"/>
    </row>
    <row r="169" spans="2:10" s="350" customFormat="1" ht="12.75" customHeight="1" x14ac:dyDescent="0.2">
      <c r="B169" s="348"/>
      <c r="C169" s="347"/>
      <c r="D169" s="347"/>
      <c r="E169" s="347"/>
      <c r="F169" s="347"/>
      <c r="G169" s="347"/>
      <c r="H169" s="347"/>
      <c r="I169" s="347"/>
      <c r="J169" s="349"/>
    </row>
    <row r="170" spans="2:10" x14ac:dyDescent="0.2">
      <c r="B170" s="217" t="s">
        <v>237</v>
      </c>
    </row>
    <row r="171" spans="2:10" x14ac:dyDescent="0.2">
      <c r="B171" s="217"/>
    </row>
    <row r="172" spans="2:10" x14ac:dyDescent="0.2">
      <c r="B172" s="216" t="s">
        <v>207</v>
      </c>
    </row>
    <row r="173" spans="2:10" ht="184.15" customHeight="1" x14ac:dyDescent="0.2">
      <c r="B173" s="590" t="s">
        <v>653</v>
      </c>
      <c r="C173" s="591"/>
      <c r="D173" s="591"/>
      <c r="E173" s="591"/>
      <c r="F173" s="591"/>
      <c r="G173" s="591"/>
      <c r="H173" s="591"/>
      <c r="I173" s="591"/>
    </row>
    <row r="174" spans="2:10" x14ac:dyDescent="0.2">
      <c r="B174" s="212"/>
    </row>
    <row r="175" spans="2:10" s="346" customFormat="1" x14ac:dyDescent="0.2">
      <c r="B175" s="216" t="s">
        <v>511</v>
      </c>
      <c r="C175" s="342"/>
      <c r="D175" s="342"/>
      <c r="E175" s="342"/>
      <c r="F175" s="342"/>
      <c r="G175" s="342"/>
      <c r="H175" s="342"/>
      <c r="I175" s="342"/>
      <c r="J175" s="342"/>
    </row>
    <row r="176" spans="2:10" s="346" customFormat="1" ht="147.75" customHeight="1" x14ac:dyDescent="0.2">
      <c r="B176" s="588" t="s">
        <v>654</v>
      </c>
      <c r="C176" s="589"/>
      <c r="D176" s="589"/>
      <c r="E176" s="589"/>
      <c r="F176" s="589"/>
      <c r="G176" s="589"/>
      <c r="H176" s="589"/>
      <c r="I176" s="589"/>
      <c r="J176" s="342"/>
    </row>
    <row r="177" spans="2:10" s="346" customFormat="1" x14ac:dyDescent="0.2">
      <c r="B177" s="212"/>
      <c r="C177" s="342"/>
      <c r="D177" s="342"/>
      <c r="E177" s="342"/>
      <c r="F177" s="342"/>
      <c r="G177" s="342"/>
      <c r="H177" s="342"/>
      <c r="I177" s="342"/>
      <c r="J177" s="342"/>
    </row>
    <row r="178" spans="2:10" s="346" customFormat="1" x14ac:dyDescent="0.2">
      <c r="B178" s="216" t="s">
        <v>509</v>
      </c>
      <c r="C178" s="342"/>
      <c r="D178" s="342"/>
      <c r="E178" s="342"/>
      <c r="F178" s="342"/>
      <c r="G178" s="342"/>
      <c r="H178" s="342"/>
      <c r="I178" s="342"/>
      <c r="J178" s="342"/>
    </row>
    <row r="179" spans="2:10" s="346" customFormat="1" ht="42.75" customHeight="1" x14ac:dyDescent="0.2">
      <c r="B179" s="588" t="s">
        <v>520</v>
      </c>
      <c r="C179" s="589"/>
      <c r="D179" s="589"/>
      <c r="E179" s="589"/>
      <c r="F179" s="589"/>
      <c r="G179" s="589"/>
      <c r="H179" s="589"/>
      <c r="I179" s="589"/>
      <c r="J179" s="342"/>
    </row>
    <row r="180" spans="2:10" s="459" customFormat="1" x14ac:dyDescent="0.2">
      <c r="B180" s="455"/>
      <c r="C180" s="454"/>
      <c r="D180" s="454"/>
      <c r="E180" s="454"/>
      <c r="F180" s="454"/>
      <c r="G180" s="454"/>
      <c r="H180" s="454"/>
      <c r="I180" s="454"/>
      <c r="J180" s="453"/>
    </row>
    <row r="181" spans="2:10" s="459" customFormat="1" x14ac:dyDescent="0.2">
      <c r="B181" s="455"/>
      <c r="C181" s="454"/>
      <c r="D181" s="454"/>
      <c r="E181" s="454"/>
      <c r="F181" s="454"/>
      <c r="G181" s="454"/>
      <c r="H181" s="454"/>
      <c r="I181" s="454"/>
      <c r="J181" s="453"/>
    </row>
    <row r="182" spans="2:10" s="459" customFormat="1" x14ac:dyDescent="0.2">
      <c r="B182" s="455"/>
      <c r="C182" s="454"/>
      <c r="D182" s="454"/>
      <c r="E182" s="454"/>
      <c r="F182" s="454"/>
      <c r="G182" s="454"/>
      <c r="H182" s="454"/>
      <c r="I182" s="454"/>
      <c r="J182" s="453"/>
    </row>
    <row r="183" spans="2:10" s="459" customFormat="1" x14ac:dyDescent="0.2">
      <c r="B183" s="455"/>
      <c r="C183" s="454"/>
      <c r="D183" s="454"/>
      <c r="E183" s="454"/>
      <c r="F183" s="454"/>
      <c r="G183" s="454"/>
      <c r="H183" s="454"/>
      <c r="I183" s="454"/>
      <c r="J183" s="453"/>
    </row>
    <row r="184" spans="2:10" s="459" customFormat="1" x14ac:dyDescent="0.2">
      <c r="B184" s="455"/>
      <c r="C184" s="454"/>
      <c r="D184" s="454"/>
      <c r="E184" s="454"/>
      <c r="F184" s="454"/>
      <c r="G184" s="454"/>
      <c r="H184" s="454"/>
      <c r="I184" s="454"/>
      <c r="J184" s="453"/>
    </row>
    <row r="185" spans="2:10" s="459" customFormat="1" x14ac:dyDescent="0.2">
      <c r="B185" s="455"/>
      <c r="C185" s="454"/>
      <c r="D185" s="454"/>
      <c r="E185" s="454"/>
      <c r="F185" s="454"/>
      <c r="G185" s="454"/>
      <c r="H185" s="454"/>
      <c r="I185" s="454"/>
      <c r="J185" s="453"/>
    </row>
    <row r="186" spans="2:10" s="459" customFormat="1" x14ac:dyDescent="0.2">
      <c r="B186" s="455"/>
      <c r="C186" s="454"/>
      <c r="D186" s="454"/>
      <c r="E186" s="454"/>
      <c r="F186" s="454"/>
      <c r="G186" s="454"/>
      <c r="H186" s="454"/>
      <c r="I186" s="454"/>
      <c r="J186" s="453"/>
    </row>
    <row r="187" spans="2:10" s="459" customFormat="1" x14ac:dyDescent="0.2">
      <c r="B187" s="455"/>
      <c r="C187" s="454"/>
      <c r="D187" s="454"/>
      <c r="E187" s="454"/>
      <c r="F187" s="454"/>
      <c r="G187" s="454"/>
      <c r="H187" s="454"/>
      <c r="I187" s="454"/>
      <c r="J187" s="453"/>
    </row>
    <row r="188" spans="2:10" s="552" customFormat="1" x14ac:dyDescent="0.2">
      <c r="B188" s="551"/>
      <c r="C188" s="550"/>
      <c r="D188" s="550"/>
      <c r="E188" s="550"/>
      <c r="F188" s="550"/>
      <c r="G188" s="550"/>
      <c r="H188" s="550"/>
      <c r="I188" s="550"/>
      <c r="J188" s="549"/>
    </row>
    <row r="189" spans="2:10" s="459" customFormat="1" x14ac:dyDescent="0.2">
      <c r="B189" s="455"/>
      <c r="C189" s="454"/>
      <c r="D189" s="454"/>
      <c r="E189" s="454"/>
      <c r="F189" s="454"/>
      <c r="G189" s="454"/>
      <c r="H189" s="454"/>
      <c r="I189" s="454"/>
      <c r="J189" s="453"/>
    </row>
    <row r="190" spans="2:10" s="459" customFormat="1" x14ac:dyDescent="0.2">
      <c r="B190" s="455"/>
      <c r="C190" s="454"/>
      <c r="D190" s="454"/>
      <c r="E190" s="454"/>
      <c r="F190" s="454"/>
      <c r="G190" s="454"/>
      <c r="H190" s="454"/>
      <c r="I190" s="454"/>
      <c r="J190" s="453"/>
    </row>
    <row r="191" spans="2:10" s="346" customFormat="1" x14ac:dyDescent="0.2">
      <c r="B191" s="343"/>
      <c r="C191" s="344"/>
      <c r="D191" s="344"/>
      <c r="E191" s="344"/>
      <c r="F191" s="344"/>
      <c r="G191" s="344"/>
      <c r="H191" s="344"/>
      <c r="I191" s="344"/>
      <c r="J191" s="342"/>
    </row>
    <row r="192" spans="2:10" s="346" customFormat="1" ht="12.75" customHeight="1" x14ac:dyDescent="0.2">
      <c r="B192" s="343"/>
      <c r="C192" s="344"/>
      <c r="D192" s="344"/>
      <c r="E192" s="344"/>
      <c r="F192" s="344"/>
      <c r="G192" s="344"/>
      <c r="H192" s="344"/>
      <c r="I192" s="344"/>
      <c r="J192" s="342"/>
    </row>
    <row r="193" spans="2:12" s="346" customFormat="1" ht="12.75" customHeight="1" x14ac:dyDescent="0.2">
      <c r="B193" s="343"/>
      <c r="C193" s="344"/>
      <c r="D193" s="344"/>
      <c r="E193" s="344"/>
      <c r="F193" s="344"/>
      <c r="G193" s="344"/>
      <c r="H193" s="344"/>
      <c r="I193" s="344"/>
      <c r="J193" s="342"/>
    </row>
    <row r="194" spans="2:12" s="342" customFormat="1" ht="14.25" customHeight="1" x14ac:dyDescent="0.2">
      <c r="K194" s="346"/>
      <c r="L194" s="346"/>
    </row>
    <row r="195" spans="2:12" s="286" customFormat="1" ht="12.75" customHeight="1" x14ac:dyDescent="0.2">
      <c r="D195" s="83" t="s">
        <v>18</v>
      </c>
      <c r="E195" s="411">
        <v>7</v>
      </c>
      <c r="K195" s="287"/>
      <c r="L195" s="287"/>
    </row>
    <row r="196" spans="2:12" s="286" customFormat="1" ht="12.75" customHeight="1" x14ac:dyDescent="0.2">
      <c r="B196" s="212" t="str">
        <f>$B$65</f>
        <v>Stichting Windroos Foundation</v>
      </c>
      <c r="K196" s="287"/>
      <c r="L196" s="287"/>
    </row>
    <row r="197" spans="2:12" s="286" customFormat="1" ht="12.75" customHeight="1" x14ac:dyDescent="0.2">
      <c r="B197" s="213"/>
      <c r="C197" s="213"/>
      <c r="D197" s="4"/>
      <c r="E197" s="4"/>
      <c r="F197" s="4"/>
      <c r="G197" s="4"/>
      <c r="H197" s="4"/>
      <c r="I197" s="4"/>
      <c r="K197" s="287"/>
      <c r="L197" s="287"/>
    </row>
    <row r="198" spans="2:12" s="286" customFormat="1" ht="12.75" customHeight="1" x14ac:dyDescent="0.2">
      <c r="B198" s="291"/>
      <c r="C198" s="291"/>
      <c r="D198" s="15"/>
      <c r="E198" s="15"/>
      <c r="F198" s="15"/>
      <c r="G198" s="15"/>
      <c r="H198" s="15"/>
      <c r="I198" s="15"/>
      <c r="K198" s="287"/>
      <c r="L198" s="287"/>
    </row>
    <row r="199" spans="2:12" s="286" customFormat="1" ht="12.75" customHeight="1" x14ac:dyDescent="0.2">
      <c r="B199" s="212" t="str">
        <f>$B$68</f>
        <v>5.1.4 GRONDSLAGEN VAN WAARDERING EN RESULTAATBEPALING</v>
      </c>
      <c r="C199" s="291"/>
      <c r="D199" s="15"/>
      <c r="E199" s="15"/>
      <c r="F199" s="15"/>
      <c r="G199" s="15"/>
      <c r="H199" s="15"/>
      <c r="I199" s="15"/>
      <c r="K199" s="287"/>
      <c r="L199" s="287"/>
    </row>
    <row r="200" spans="2:12" s="342" customFormat="1" ht="12.75" customHeight="1" x14ac:dyDescent="0.2">
      <c r="B200" s="212"/>
      <c r="C200" s="291"/>
      <c r="D200" s="15"/>
      <c r="E200" s="15"/>
      <c r="F200" s="15"/>
      <c r="G200" s="15"/>
      <c r="H200" s="15"/>
      <c r="I200" s="15"/>
      <c r="K200" s="346"/>
      <c r="L200" s="346"/>
    </row>
    <row r="201" spans="2:12" s="342" customFormat="1" ht="12.75" customHeight="1" x14ac:dyDescent="0.2">
      <c r="B201" s="216" t="s">
        <v>206</v>
      </c>
      <c r="C201" s="209"/>
      <c r="D201" s="209"/>
      <c r="E201" s="209"/>
      <c r="F201" s="209"/>
      <c r="G201" s="209"/>
      <c r="H201" s="209"/>
      <c r="I201" s="209"/>
      <c r="K201" s="346"/>
      <c r="L201" s="346"/>
    </row>
    <row r="202" spans="2:12" s="342" customFormat="1" ht="257.25" customHeight="1" x14ac:dyDescent="0.2">
      <c r="B202" s="588" t="s">
        <v>709</v>
      </c>
      <c r="C202" s="589"/>
      <c r="D202" s="589"/>
      <c r="E202" s="589"/>
      <c r="F202" s="589"/>
      <c r="G202" s="589"/>
      <c r="H202" s="589"/>
      <c r="I202" s="589"/>
      <c r="K202" s="346"/>
      <c r="L202" s="346"/>
    </row>
    <row r="203" spans="2:12" s="342" customFormat="1" ht="21.75" customHeight="1" x14ac:dyDescent="0.2">
      <c r="B203" s="216" t="s">
        <v>64</v>
      </c>
      <c r="C203" s="291"/>
      <c r="D203" s="15"/>
      <c r="E203" s="15"/>
      <c r="F203" s="15"/>
      <c r="G203" s="15"/>
      <c r="H203" s="15"/>
      <c r="I203" s="15"/>
      <c r="K203" s="346"/>
      <c r="L203" s="346"/>
    </row>
    <row r="204" spans="2:12" s="342" customFormat="1" ht="85.5" customHeight="1" x14ac:dyDescent="0.2">
      <c r="B204" s="588" t="s">
        <v>510</v>
      </c>
      <c r="C204" s="589"/>
      <c r="D204" s="589"/>
      <c r="E204" s="589"/>
      <c r="F204" s="589"/>
      <c r="G204" s="589"/>
      <c r="H204" s="589"/>
      <c r="I204" s="589"/>
      <c r="K204" s="346"/>
      <c r="L204" s="346"/>
    </row>
    <row r="205" spans="2:12" s="288" customFormat="1" ht="12.75" customHeight="1" x14ac:dyDescent="0.2">
      <c r="B205" s="212"/>
      <c r="C205" s="291"/>
      <c r="D205" s="15"/>
      <c r="E205" s="15"/>
      <c r="F205" s="15"/>
      <c r="G205" s="15"/>
      <c r="H205" s="15"/>
      <c r="I205" s="15"/>
      <c r="K205" s="289"/>
      <c r="L205" s="289"/>
    </row>
    <row r="206" spans="2:12" s="342" customFormat="1" ht="12.75" customHeight="1" x14ac:dyDescent="0.2">
      <c r="B206" s="217" t="s">
        <v>581</v>
      </c>
      <c r="C206" s="519"/>
      <c r="D206" s="519"/>
      <c r="E206" s="519"/>
      <c r="F206" s="519"/>
      <c r="G206" s="519"/>
      <c r="H206" s="519"/>
      <c r="I206" s="519"/>
      <c r="K206" s="346"/>
      <c r="L206" s="346"/>
    </row>
    <row r="207" spans="2:12" s="357" customFormat="1" ht="12.75" customHeight="1" x14ac:dyDescent="0.2">
      <c r="B207" s="519"/>
      <c r="C207" s="519"/>
      <c r="D207" s="519"/>
      <c r="E207" s="519"/>
      <c r="F207" s="519"/>
      <c r="G207" s="519"/>
      <c r="H207" s="519"/>
      <c r="I207" s="519"/>
      <c r="K207" s="358"/>
      <c r="L207" s="358"/>
    </row>
    <row r="208" spans="2:12" s="342" customFormat="1" ht="72" customHeight="1" x14ac:dyDescent="0.2">
      <c r="B208" s="592" t="s">
        <v>655</v>
      </c>
      <c r="C208" s="587"/>
      <c r="D208" s="587"/>
      <c r="E208" s="587"/>
      <c r="F208" s="587"/>
      <c r="G208" s="587"/>
      <c r="H208" s="587"/>
      <c r="I208" s="587"/>
      <c r="K208" s="346"/>
      <c r="L208" s="346"/>
    </row>
    <row r="209" spans="11:12" s="342" customFormat="1" ht="12.75" customHeight="1" x14ac:dyDescent="0.2">
      <c r="K209" s="346"/>
      <c r="L209" s="346"/>
    </row>
    <row r="210" spans="11:12" s="577" customFormat="1" ht="12.75" customHeight="1" x14ac:dyDescent="0.2">
      <c r="K210" s="576"/>
      <c r="L210" s="576"/>
    </row>
    <row r="211" spans="11:12" s="577" customFormat="1" ht="12.75" customHeight="1" x14ac:dyDescent="0.2">
      <c r="K211" s="576"/>
      <c r="L211" s="576"/>
    </row>
    <row r="212" spans="11:12" s="577" customFormat="1" ht="12.75" customHeight="1" x14ac:dyDescent="0.2">
      <c r="K212" s="576"/>
      <c r="L212" s="576"/>
    </row>
    <row r="213" spans="11:12" s="577" customFormat="1" ht="12.75" customHeight="1" x14ac:dyDescent="0.2">
      <c r="K213" s="576"/>
      <c r="L213" s="576"/>
    </row>
    <row r="214" spans="11:12" s="577" customFormat="1" ht="12.75" customHeight="1" x14ac:dyDescent="0.2">
      <c r="K214" s="576"/>
      <c r="L214" s="576"/>
    </row>
    <row r="215" spans="11:12" s="577" customFormat="1" ht="12.75" customHeight="1" x14ac:dyDescent="0.2">
      <c r="K215" s="576"/>
      <c r="L215" s="576"/>
    </row>
    <row r="216" spans="11:12" s="577" customFormat="1" ht="12.75" customHeight="1" x14ac:dyDescent="0.2">
      <c r="K216" s="576"/>
      <c r="L216" s="576"/>
    </row>
    <row r="217" spans="11:12" s="577" customFormat="1" ht="12.75" customHeight="1" x14ac:dyDescent="0.2">
      <c r="K217" s="576"/>
      <c r="L217" s="576"/>
    </row>
    <row r="218" spans="11:12" s="577" customFormat="1" ht="12.75" customHeight="1" x14ac:dyDescent="0.2">
      <c r="K218" s="576"/>
      <c r="L218" s="576"/>
    </row>
    <row r="219" spans="11:12" s="577" customFormat="1" ht="12.75" customHeight="1" x14ac:dyDescent="0.2">
      <c r="K219" s="576"/>
      <c r="L219" s="576"/>
    </row>
    <row r="220" spans="11:12" s="577" customFormat="1" ht="12.75" customHeight="1" x14ac:dyDescent="0.2">
      <c r="K220" s="576"/>
      <c r="L220" s="576"/>
    </row>
    <row r="221" spans="11:12" s="577" customFormat="1" ht="12.75" customHeight="1" x14ac:dyDescent="0.2">
      <c r="K221" s="576"/>
      <c r="L221" s="576"/>
    </row>
    <row r="222" spans="11:12" s="577" customFormat="1" ht="12.75" customHeight="1" x14ac:dyDescent="0.2">
      <c r="K222" s="576"/>
      <c r="L222" s="576"/>
    </row>
    <row r="223" spans="11:12" s="577" customFormat="1" ht="12.75" customHeight="1" x14ac:dyDescent="0.2">
      <c r="K223" s="576"/>
      <c r="L223" s="576"/>
    </row>
    <row r="224" spans="11:12" s="577" customFormat="1" ht="12.75" customHeight="1" x14ac:dyDescent="0.2">
      <c r="K224" s="576"/>
      <c r="L224" s="576"/>
    </row>
    <row r="225" spans="2:12" s="577" customFormat="1" ht="12.75" customHeight="1" x14ac:dyDescent="0.2">
      <c r="K225" s="576"/>
      <c r="L225" s="576"/>
    </row>
    <row r="226" spans="2:12" s="577" customFormat="1" ht="12.75" customHeight="1" x14ac:dyDescent="0.2">
      <c r="K226" s="576"/>
      <c r="L226" s="576"/>
    </row>
    <row r="227" spans="2:12" s="577" customFormat="1" ht="12.75" customHeight="1" x14ac:dyDescent="0.2">
      <c r="K227" s="576"/>
      <c r="L227" s="576"/>
    </row>
    <row r="228" spans="2:12" s="342" customFormat="1" ht="12.75" customHeight="1" x14ac:dyDescent="0.2">
      <c r="D228" s="83" t="s">
        <v>18</v>
      </c>
      <c r="E228" s="411">
        <v>8</v>
      </c>
      <c r="K228" s="346"/>
      <c r="L228" s="346"/>
    </row>
    <row r="229" spans="2:12" s="342" customFormat="1" ht="12.75" hidden="1" customHeight="1" x14ac:dyDescent="0.2">
      <c r="B229" s="212" t="str">
        <f>$B$65</f>
        <v>Stichting Windroos Foundation</v>
      </c>
      <c r="K229" s="346"/>
      <c r="L229" s="346"/>
    </row>
    <row r="230" spans="2:12" s="342" customFormat="1" ht="12.75" hidden="1" customHeight="1" x14ac:dyDescent="0.2">
      <c r="B230" s="213"/>
      <c r="C230" s="213"/>
      <c r="D230" s="4"/>
      <c r="E230" s="4"/>
      <c r="F230" s="4"/>
      <c r="G230" s="4"/>
      <c r="H230" s="4"/>
      <c r="I230" s="4"/>
      <c r="K230" s="346"/>
      <c r="L230" s="346"/>
    </row>
    <row r="231" spans="2:12" s="342" customFormat="1" ht="12.75" hidden="1" customHeight="1" x14ac:dyDescent="0.2">
      <c r="B231" s="291"/>
      <c r="C231" s="291"/>
      <c r="D231" s="15"/>
      <c r="E231" s="15"/>
      <c r="F231" s="15"/>
      <c r="G231" s="15"/>
      <c r="H231" s="15"/>
      <c r="I231" s="15"/>
      <c r="K231" s="346"/>
      <c r="L231" s="346"/>
    </row>
    <row r="232" spans="2:12" s="342" customFormat="1" ht="12.75" hidden="1" customHeight="1" x14ac:dyDescent="0.2">
      <c r="B232" s="212" t="str">
        <f>$B$68</f>
        <v>5.1.4 GRONDSLAGEN VAN WAARDERING EN RESULTAATBEPALING</v>
      </c>
      <c r="C232" s="291"/>
      <c r="D232" s="15"/>
      <c r="E232" s="15"/>
      <c r="F232" s="15"/>
      <c r="G232" s="15"/>
      <c r="H232" s="15"/>
      <c r="I232" s="15"/>
      <c r="K232" s="346"/>
      <c r="L232" s="346"/>
    </row>
    <row r="233" spans="2:12" s="286" customFormat="1" ht="12.75" hidden="1" customHeight="1" x14ac:dyDescent="0.2">
      <c r="K233" s="287"/>
      <c r="L233" s="287"/>
    </row>
    <row r="234" spans="2:12" s="286" customFormat="1" ht="12.75" hidden="1" customHeight="1" x14ac:dyDescent="0.2">
      <c r="B234" s="217" t="s">
        <v>581</v>
      </c>
      <c r="K234" s="287"/>
      <c r="L234" s="287"/>
    </row>
    <row r="235" spans="2:12" s="286" customFormat="1" ht="12.75" hidden="1" customHeight="1" x14ac:dyDescent="0.2">
      <c r="K235" s="287"/>
      <c r="L235" s="287"/>
    </row>
    <row r="236" spans="2:12" s="286" customFormat="1" ht="12.75" hidden="1" customHeight="1" x14ac:dyDescent="0.2">
      <c r="B236" s="587" t="s">
        <v>497</v>
      </c>
      <c r="C236" s="587"/>
      <c r="D236" s="587"/>
      <c r="E236" s="587"/>
      <c r="F236" s="587"/>
      <c r="G236" s="587"/>
      <c r="H236" s="587"/>
      <c r="I236" s="587"/>
      <c r="K236" s="287"/>
      <c r="L236" s="287"/>
    </row>
    <row r="237" spans="2:12" s="286" customFormat="1" ht="12.75" hidden="1" customHeight="1" x14ac:dyDescent="0.2">
      <c r="K237" s="287"/>
      <c r="L237" s="287"/>
    </row>
    <row r="238" spans="2:12" s="286" customFormat="1" ht="12.75" hidden="1" customHeight="1" x14ac:dyDescent="0.2">
      <c r="K238" s="287"/>
      <c r="L238" s="287"/>
    </row>
    <row r="239" spans="2:12" s="394" customFormat="1" ht="12.75" hidden="1" customHeight="1" x14ac:dyDescent="0.2">
      <c r="K239" s="395"/>
      <c r="L239" s="395"/>
    </row>
    <row r="240" spans="2:12" s="394" customFormat="1" ht="12.75" hidden="1" customHeight="1" x14ac:dyDescent="0.2">
      <c r="K240" s="395"/>
      <c r="L240" s="395"/>
    </row>
    <row r="241" spans="11:12" s="288" customFormat="1" ht="12.75" hidden="1" customHeight="1" x14ac:dyDescent="0.2">
      <c r="K241" s="289"/>
      <c r="L241" s="289"/>
    </row>
    <row r="242" spans="11:12" s="342" customFormat="1" ht="12.75" hidden="1" customHeight="1" x14ac:dyDescent="0.2">
      <c r="K242" s="346"/>
      <c r="L242" s="346"/>
    </row>
    <row r="243" spans="11:12" s="342" customFormat="1" ht="12.75" hidden="1" customHeight="1" x14ac:dyDescent="0.2">
      <c r="K243" s="346"/>
      <c r="L243" s="346"/>
    </row>
    <row r="244" spans="11:12" s="342" customFormat="1" ht="12.75" hidden="1" customHeight="1" x14ac:dyDescent="0.2">
      <c r="K244" s="346"/>
      <c r="L244" s="346"/>
    </row>
    <row r="245" spans="11:12" s="342" customFormat="1" ht="12.75" hidden="1" customHeight="1" x14ac:dyDescent="0.2">
      <c r="K245" s="346"/>
      <c r="L245" s="346"/>
    </row>
    <row r="246" spans="11:12" s="394" customFormat="1" ht="12.75" hidden="1" customHeight="1" x14ac:dyDescent="0.2">
      <c r="K246" s="395"/>
      <c r="L246" s="395"/>
    </row>
    <row r="247" spans="11:12" s="342" customFormat="1" ht="12.75" hidden="1" customHeight="1" x14ac:dyDescent="0.2">
      <c r="K247" s="346"/>
      <c r="L247" s="346"/>
    </row>
    <row r="248" spans="11:12" s="342" customFormat="1" ht="12.75" hidden="1" customHeight="1" x14ac:dyDescent="0.2">
      <c r="K248" s="346"/>
      <c r="L248" s="346"/>
    </row>
    <row r="249" spans="11:12" s="342" customFormat="1" ht="12.75" hidden="1" customHeight="1" x14ac:dyDescent="0.2">
      <c r="K249" s="346"/>
      <c r="L249" s="346"/>
    </row>
    <row r="250" spans="11:12" s="342" customFormat="1" ht="12.75" hidden="1" customHeight="1" x14ac:dyDescent="0.2">
      <c r="K250" s="346"/>
      <c r="L250" s="346"/>
    </row>
    <row r="251" spans="11:12" s="342" customFormat="1" ht="12.75" hidden="1" customHeight="1" x14ac:dyDescent="0.2">
      <c r="K251" s="346"/>
      <c r="L251" s="346"/>
    </row>
    <row r="252" spans="11:12" s="342" customFormat="1" ht="12.75" hidden="1" customHeight="1" x14ac:dyDescent="0.2">
      <c r="K252" s="346"/>
      <c r="L252" s="346"/>
    </row>
    <row r="253" spans="11:12" s="342" customFormat="1" ht="12.75" hidden="1" customHeight="1" x14ac:dyDescent="0.2">
      <c r="K253" s="346"/>
      <c r="L253" s="346"/>
    </row>
    <row r="254" spans="11:12" s="342" customFormat="1" ht="12.75" hidden="1" customHeight="1" x14ac:dyDescent="0.2">
      <c r="K254" s="346"/>
      <c r="L254" s="346"/>
    </row>
    <row r="255" spans="11:12" s="342" customFormat="1" ht="12.75" hidden="1" customHeight="1" x14ac:dyDescent="0.2">
      <c r="K255" s="346"/>
      <c r="L255" s="346"/>
    </row>
    <row r="256" spans="11:12" s="342" customFormat="1" ht="12.75" hidden="1" customHeight="1" x14ac:dyDescent="0.2">
      <c r="K256" s="346"/>
      <c r="L256" s="346"/>
    </row>
    <row r="257" spans="11:12" s="342" customFormat="1" ht="12.75" hidden="1" customHeight="1" x14ac:dyDescent="0.2">
      <c r="K257" s="346"/>
      <c r="L257" s="346"/>
    </row>
    <row r="258" spans="11:12" s="342" customFormat="1" ht="12.75" hidden="1" customHeight="1" x14ac:dyDescent="0.2">
      <c r="K258" s="346"/>
      <c r="L258" s="346"/>
    </row>
    <row r="259" spans="11:12" s="342" customFormat="1" ht="12.75" hidden="1" customHeight="1" x14ac:dyDescent="0.2">
      <c r="K259" s="346"/>
      <c r="L259" s="346"/>
    </row>
    <row r="260" spans="11:12" s="342" customFormat="1" ht="12.75" hidden="1" customHeight="1" x14ac:dyDescent="0.2">
      <c r="K260" s="346"/>
      <c r="L260" s="346"/>
    </row>
    <row r="261" spans="11:12" s="342" customFormat="1" ht="12.75" hidden="1" customHeight="1" x14ac:dyDescent="0.2">
      <c r="K261" s="346"/>
      <c r="L261" s="346"/>
    </row>
    <row r="262" spans="11:12" s="342" customFormat="1" ht="12.75" hidden="1" customHeight="1" x14ac:dyDescent="0.2">
      <c r="K262" s="346"/>
      <c r="L262" s="346"/>
    </row>
    <row r="263" spans="11:12" s="342" customFormat="1" ht="12.75" hidden="1" customHeight="1" x14ac:dyDescent="0.2">
      <c r="K263" s="346"/>
      <c r="L263" s="346"/>
    </row>
    <row r="264" spans="11:12" s="342" customFormat="1" ht="12.75" hidden="1" customHeight="1" x14ac:dyDescent="0.2">
      <c r="K264" s="346"/>
      <c r="L264" s="346"/>
    </row>
    <row r="265" spans="11:12" s="342" customFormat="1" ht="12.75" hidden="1" customHeight="1" x14ac:dyDescent="0.2">
      <c r="K265" s="346"/>
      <c r="L265" s="346"/>
    </row>
    <row r="266" spans="11:12" s="342" customFormat="1" ht="12.75" hidden="1" customHeight="1" x14ac:dyDescent="0.2">
      <c r="K266" s="346"/>
      <c r="L266" s="346"/>
    </row>
    <row r="267" spans="11:12" s="342" customFormat="1" ht="12.75" hidden="1" customHeight="1" x14ac:dyDescent="0.2">
      <c r="K267" s="346"/>
      <c r="L267" s="346"/>
    </row>
    <row r="268" spans="11:12" s="342" customFormat="1" ht="12.75" hidden="1" customHeight="1" x14ac:dyDescent="0.2">
      <c r="K268" s="346"/>
      <c r="L268" s="346"/>
    </row>
    <row r="269" spans="11:12" s="342" customFormat="1" ht="12.75" hidden="1" customHeight="1" x14ac:dyDescent="0.2">
      <c r="K269" s="346"/>
      <c r="L269" s="346"/>
    </row>
    <row r="270" spans="11:12" s="342" customFormat="1" ht="12.75" hidden="1" customHeight="1" x14ac:dyDescent="0.2">
      <c r="K270" s="346"/>
      <c r="L270" s="346"/>
    </row>
    <row r="271" spans="11:12" s="342" customFormat="1" ht="12.75" hidden="1" customHeight="1" x14ac:dyDescent="0.2">
      <c r="K271" s="346"/>
      <c r="L271" s="346"/>
    </row>
    <row r="272" spans="11:12" s="342" customFormat="1" ht="12.75" hidden="1" customHeight="1" x14ac:dyDescent="0.2">
      <c r="K272" s="346"/>
      <c r="L272" s="346"/>
    </row>
    <row r="273" spans="3:12" s="342" customFormat="1" ht="12.75" hidden="1" customHeight="1" x14ac:dyDescent="0.2">
      <c r="K273" s="346"/>
      <c r="L273" s="346"/>
    </row>
    <row r="274" spans="3:12" s="342" customFormat="1" ht="12.75" hidden="1" customHeight="1" x14ac:dyDescent="0.2">
      <c r="K274" s="346"/>
      <c r="L274" s="346"/>
    </row>
    <row r="275" spans="3:12" s="342" customFormat="1" ht="12.75" hidden="1" customHeight="1" x14ac:dyDescent="0.2">
      <c r="K275" s="346"/>
      <c r="L275" s="346"/>
    </row>
    <row r="276" spans="3:12" s="342" customFormat="1" ht="12.75" hidden="1" customHeight="1" x14ac:dyDescent="0.2">
      <c r="K276" s="346"/>
      <c r="L276" s="346"/>
    </row>
    <row r="277" spans="3:12" s="288" customFormat="1" ht="12.75" hidden="1" customHeight="1" x14ac:dyDescent="0.2">
      <c r="K277" s="289"/>
      <c r="L277" s="289"/>
    </row>
    <row r="278" spans="3:12" s="286" customFormat="1" ht="12.75" hidden="1" customHeight="1" x14ac:dyDescent="0.2">
      <c r="K278" s="287"/>
      <c r="L278" s="287"/>
    </row>
    <row r="279" spans="3:12" s="286" customFormat="1" ht="12.75" hidden="1" customHeight="1" x14ac:dyDescent="0.2">
      <c r="K279" s="287"/>
      <c r="L279" s="287"/>
    </row>
    <row r="280" spans="3:12" s="286" customFormat="1" ht="12.75" hidden="1" customHeight="1" x14ac:dyDescent="0.2">
      <c r="K280" s="287"/>
      <c r="L280" s="287"/>
    </row>
    <row r="281" spans="3:12" s="209" customFormat="1" hidden="1" x14ac:dyDescent="0.2">
      <c r="D281" s="83" t="s">
        <v>18</v>
      </c>
      <c r="E281" s="215"/>
      <c r="K281" s="210"/>
      <c r="L281" s="210"/>
    </row>
    <row r="287" spans="3:12" s="209" customFormat="1" x14ac:dyDescent="0.2">
      <c r="C287" s="212"/>
      <c r="K287" s="210"/>
      <c r="L287" s="210"/>
    </row>
  </sheetData>
  <mergeCells count="46">
    <mergeCell ref="B5:I5"/>
    <mergeCell ref="B11:I11"/>
    <mergeCell ref="B20:I20"/>
    <mergeCell ref="B24:I24"/>
    <mergeCell ref="B27:I27"/>
    <mergeCell ref="B14:I14"/>
    <mergeCell ref="B15:I15"/>
    <mergeCell ref="B17:I17"/>
    <mergeCell ref="B21:I21"/>
    <mergeCell ref="B9:I9"/>
    <mergeCell ref="B10:I10"/>
    <mergeCell ref="B28:I28"/>
    <mergeCell ref="B39:I39"/>
    <mergeCell ref="B31:I31"/>
    <mergeCell ref="B74:I74"/>
    <mergeCell ref="B81:I81"/>
    <mergeCell ref="B75:I75"/>
    <mergeCell ref="B79:I79"/>
    <mergeCell ref="B34:I34"/>
    <mergeCell ref="B77:I77"/>
    <mergeCell ref="B78:I78"/>
    <mergeCell ref="B80:I80"/>
    <mergeCell ref="B41:I41"/>
    <mergeCell ref="B73:I73"/>
    <mergeCell ref="B37:I37"/>
    <mergeCell ref="B104:I104"/>
    <mergeCell ref="B107:I107"/>
    <mergeCell ref="B109:I109"/>
    <mergeCell ref="B112:I112"/>
    <mergeCell ref="B113:I113"/>
    <mergeCell ref="B4:I4"/>
    <mergeCell ref="B236:I236"/>
    <mergeCell ref="B165:I165"/>
    <mergeCell ref="B179:I179"/>
    <mergeCell ref="B204:I204"/>
    <mergeCell ref="B176:I176"/>
    <mergeCell ref="B168:I168"/>
    <mergeCell ref="B173:I173"/>
    <mergeCell ref="B202:I202"/>
    <mergeCell ref="B208:I208"/>
    <mergeCell ref="B163:I163"/>
    <mergeCell ref="B99:I99"/>
    <mergeCell ref="B116:I116"/>
    <mergeCell ref="B158:I158"/>
    <mergeCell ref="B160:I160"/>
    <mergeCell ref="B101:I101"/>
  </mergeCells>
  <conditionalFormatting sqref="E281 E228 E195 E151 E93 E64">
    <cfRule type="expression" dxfId="96" priority="4" stopIfTrue="1">
      <formula>ISBLANK(E64)</formula>
    </cfRule>
  </conditionalFormatting>
  <pageMargins left="0.39370078740157483" right="0.39370078740157483" top="0.39370078740157483" bottom="0.19685039370078741" header="0.51181102362204722" footer="0.51181102362204722"/>
  <pageSetup paperSize="9" orientation="portrait" r:id="rId1"/>
  <headerFooter alignWithMargins="0"/>
  <rowBreaks count="5" manualBreakCount="5">
    <brk id="64" max="9" man="1"/>
    <brk id="93" max="9" man="1"/>
    <brk id="151" max="9" man="1"/>
    <brk id="195" max="9" man="1"/>
    <brk id="228" max="9" man="1"/>
  </rowBreaks>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62"/>
  <sheetViews>
    <sheetView topLeftCell="A10" zoomScale="115" zoomScaleNormal="115" zoomScaleSheetLayoutView="80" zoomScalePageLayoutView="80" workbookViewId="0">
      <selection activeCell="M71" sqref="M71"/>
    </sheetView>
  </sheetViews>
  <sheetFormatPr defaultColWidth="8.85546875" defaultRowHeight="12.75" x14ac:dyDescent="0.2"/>
  <cols>
    <col min="1" max="1" width="4.85546875" style="433" customWidth="1"/>
    <col min="2" max="2" width="27.85546875" customWidth="1"/>
    <col min="3" max="3" width="6.7109375" customWidth="1"/>
    <col min="4" max="4" width="10.7109375" customWidth="1"/>
    <col min="5" max="5" width="0.85546875" customWidth="1"/>
    <col min="6" max="6" width="10.7109375" customWidth="1"/>
    <col min="7" max="7" width="1.140625" customWidth="1"/>
    <col min="8" max="8" width="10.7109375" customWidth="1"/>
    <col min="9" max="9" width="0.85546875" customWidth="1"/>
    <col min="10" max="10" width="13.42578125" customWidth="1"/>
    <col min="11" max="11" width="1" customWidth="1"/>
    <col min="12" max="12" width="13.42578125" customWidth="1"/>
  </cols>
  <sheetData>
    <row r="1" spans="1:14" x14ac:dyDescent="0.2">
      <c r="B1" s="1" t="str">
        <f>inhoud!B1</f>
        <v>Stichting Windroos Foundation</v>
      </c>
      <c r="C1" s="1"/>
    </row>
    <row r="2" spans="1:14" x14ac:dyDescent="0.2">
      <c r="B2" s="5"/>
      <c r="C2" s="5"/>
      <c r="D2" s="4"/>
      <c r="E2" s="4"/>
      <c r="F2" s="4"/>
      <c r="G2" s="4"/>
      <c r="H2" s="4"/>
      <c r="I2" s="4"/>
      <c r="J2" s="4"/>
      <c r="K2" s="4"/>
      <c r="L2" s="4"/>
    </row>
    <row r="3" spans="1:14" ht="15" x14ac:dyDescent="0.25">
      <c r="A3" s="461"/>
    </row>
    <row r="4" spans="1:14" ht="15" x14ac:dyDescent="0.25">
      <c r="A4" s="461"/>
    </row>
    <row r="5" spans="1:14" ht="15" x14ac:dyDescent="0.25">
      <c r="A5" s="461"/>
      <c r="B5" s="1" t="s">
        <v>227</v>
      </c>
      <c r="C5" s="1"/>
    </row>
    <row r="6" spans="1:14" ht="15" x14ac:dyDescent="0.25">
      <c r="A6" s="461"/>
      <c r="B6" s="1"/>
      <c r="C6" s="1"/>
    </row>
    <row r="7" spans="1:14" ht="15" x14ac:dyDescent="0.25">
      <c r="A7" s="461"/>
      <c r="B7" s="1" t="s">
        <v>22</v>
      </c>
      <c r="C7" s="1"/>
    </row>
    <row r="8" spans="1:14" ht="15" x14ac:dyDescent="0.25">
      <c r="A8" s="461"/>
    </row>
    <row r="9" spans="1:14" ht="15" x14ac:dyDescent="0.25">
      <c r="A9" s="461"/>
      <c r="B9" s="164" t="s">
        <v>194</v>
      </c>
      <c r="C9" s="9"/>
      <c r="I9" s="1"/>
      <c r="N9" s="564"/>
    </row>
    <row r="10" spans="1:14" ht="15" x14ac:dyDescent="0.25">
      <c r="A10" s="461"/>
      <c r="B10" s="9"/>
      <c r="C10" s="9"/>
      <c r="I10" s="1"/>
      <c r="N10" s="564"/>
    </row>
    <row r="11" spans="1:14" ht="15" hidden="1" x14ac:dyDescent="0.25">
      <c r="A11" s="461"/>
      <c r="B11" s="18" t="s">
        <v>119</v>
      </c>
      <c r="J11" s="113">
        <v>43100</v>
      </c>
      <c r="K11" s="27"/>
      <c r="L11" s="113">
        <v>42735</v>
      </c>
      <c r="N11" s="564"/>
    </row>
    <row r="12" spans="1:14" ht="12.75" hidden="1" customHeight="1" x14ac:dyDescent="0.25">
      <c r="A12" s="461"/>
      <c r="J12" s="27" t="s">
        <v>6</v>
      </c>
      <c r="K12" s="27"/>
      <c r="L12" s="27" t="s">
        <v>6</v>
      </c>
      <c r="N12" s="564"/>
    </row>
    <row r="13" spans="1:14" ht="12.75" hidden="1" customHeight="1" x14ac:dyDescent="0.25">
      <c r="A13" s="461"/>
      <c r="J13" s="27"/>
      <c r="K13" s="27"/>
      <c r="L13" s="27"/>
      <c r="N13" s="564"/>
    </row>
    <row r="14" spans="1:14" ht="12.75" hidden="1" customHeight="1" x14ac:dyDescent="0.25">
      <c r="A14" s="461"/>
      <c r="B14" t="s">
        <v>286</v>
      </c>
      <c r="J14" s="54">
        <f>'5.1.6 IVA-5.1.7 MVA-5.1.8 FVA'!E47</f>
        <v>0</v>
      </c>
      <c r="K14" s="55"/>
      <c r="L14" s="54">
        <f>'5.1.6 IVA-5.1.7 MVA-5.1.8 FVA'!E21</f>
        <v>0</v>
      </c>
      <c r="N14" s="564"/>
    </row>
    <row r="15" spans="1:14" ht="12.75" hidden="1" customHeight="1" x14ac:dyDescent="0.25">
      <c r="A15" s="461"/>
      <c r="B15" s="377" t="s">
        <v>556</v>
      </c>
      <c r="J15" s="54">
        <f>'5.1.6 IVA-5.1.7 MVA-5.1.8 FVA'!G47</f>
        <v>0</v>
      </c>
      <c r="K15" s="55"/>
      <c r="L15" s="54">
        <f>'5.1.6 IVA-5.1.7 MVA-5.1.8 FVA'!G21</f>
        <v>0</v>
      </c>
      <c r="N15" s="564"/>
    </row>
    <row r="16" spans="1:14" ht="12.75" hidden="1" customHeight="1" x14ac:dyDescent="0.25">
      <c r="A16" s="461"/>
      <c r="B16" t="s">
        <v>287</v>
      </c>
      <c r="J16" s="54">
        <f>'5.1.6 IVA-5.1.7 MVA-5.1.8 FVA'!I47</f>
        <v>0</v>
      </c>
      <c r="K16" s="55"/>
      <c r="L16" s="54">
        <f>'5.1.6 IVA-5.1.7 MVA-5.1.8 FVA'!I21</f>
        <v>0</v>
      </c>
      <c r="N16" s="564"/>
    </row>
    <row r="17" spans="1:14" ht="12.75" hidden="1" customHeight="1" x14ac:dyDescent="0.25">
      <c r="A17" s="461"/>
      <c r="B17" t="s">
        <v>288</v>
      </c>
      <c r="J17" s="54">
        <f>'5.1.6 IVA-5.1.7 MVA-5.1.8 FVA'!K47</f>
        <v>0</v>
      </c>
      <c r="K17" s="55"/>
      <c r="L17" s="54">
        <f>'5.1.6 IVA-5.1.7 MVA-5.1.8 FVA'!K21</f>
        <v>0</v>
      </c>
      <c r="N17" s="564"/>
    </row>
    <row r="18" spans="1:14" ht="12.75" hidden="1" customHeight="1" x14ac:dyDescent="0.25">
      <c r="A18" s="461"/>
      <c r="B18" t="s">
        <v>289</v>
      </c>
      <c r="J18" s="54">
        <f>'5.1.6 IVA-5.1.7 MVA-5.1.8 FVA'!M47</f>
        <v>0</v>
      </c>
      <c r="K18" s="55"/>
      <c r="L18" s="54">
        <f>'5.1.6 IVA-5.1.7 MVA-5.1.8 FVA'!M21</f>
        <v>0</v>
      </c>
      <c r="N18" s="564"/>
    </row>
    <row r="19" spans="1:14" ht="12.75" hidden="1" customHeight="1" x14ac:dyDescent="0.25">
      <c r="A19" s="461"/>
      <c r="J19" s="27"/>
      <c r="K19" s="55"/>
      <c r="L19" s="27"/>
      <c r="N19" s="564"/>
    </row>
    <row r="20" spans="1:14" ht="12.75" hidden="1" customHeight="1" thickBot="1" x14ac:dyDescent="0.3">
      <c r="A20" s="461"/>
      <c r="B20" t="s">
        <v>180</v>
      </c>
      <c r="J20" s="61">
        <f>SUM(J14:J18)</f>
        <v>0</v>
      </c>
      <c r="K20" s="53"/>
      <c r="L20" s="61">
        <f>SUM(L14:L18)</f>
        <v>0</v>
      </c>
      <c r="N20" s="564"/>
    </row>
    <row r="21" spans="1:14" ht="12.75" hidden="1" customHeight="1" thickTop="1" x14ac:dyDescent="0.25">
      <c r="A21" s="461"/>
      <c r="J21" s="27"/>
      <c r="K21" s="55"/>
      <c r="L21" s="27"/>
      <c r="N21" s="564"/>
    </row>
    <row r="22" spans="1:14" ht="12.75" hidden="1" customHeight="1" x14ac:dyDescent="0.25">
      <c r="A22" s="461"/>
      <c r="B22" s="18" t="s">
        <v>120</v>
      </c>
      <c r="J22" s="114" t="s">
        <v>680</v>
      </c>
      <c r="K22" s="27"/>
      <c r="L22" s="114" t="s">
        <v>628</v>
      </c>
      <c r="N22" s="564"/>
    </row>
    <row r="23" spans="1:14" ht="12.75" hidden="1" customHeight="1" x14ac:dyDescent="0.25">
      <c r="A23" s="461"/>
      <c r="B23" s="18"/>
      <c r="J23" s="27" t="s">
        <v>6</v>
      </c>
      <c r="K23" s="27"/>
      <c r="L23" s="27" t="s">
        <v>6</v>
      </c>
      <c r="N23" s="564"/>
    </row>
    <row r="24" spans="1:14" ht="12.75" hidden="1" customHeight="1" x14ac:dyDescent="0.25">
      <c r="A24" s="461"/>
      <c r="J24" s="27"/>
      <c r="K24" s="27"/>
      <c r="L24" s="27"/>
      <c r="N24" s="564"/>
    </row>
    <row r="25" spans="1:14" ht="12.75" hidden="1" customHeight="1" x14ac:dyDescent="0.25">
      <c r="A25" s="461"/>
      <c r="B25" s="32" t="s">
        <v>175</v>
      </c>
      <c r="J25" s="54">
        <f>'5.1.6 IVA-5.1.7 MVA-5.1.8 FVA'!O21</f>
        <v>0</v>
      </c>
      <c r="K25" s="27"/>
      <c r="L25" s="111">
        <v>0</v>
      </c>
      <c r="N25" s="564"/>
    </row>
    <row r="26" spans="1:14" ht="12.75" hidden="1" customHeight="1" x14ac:dyDescent="0.25">
      <c r="A26" s="461"/>
      <c r="B26" t="s">
        <v>176</v>
      </c>
      <c r="J26" s="54">
        <f>'5.1.6 IVA-5.1.7 MVA-5.1.8 FVA'!O24</f>
        <v>0</v>
      </c>
      <c r="K26" s="27"/>
      <c r="L26" s="111">
        <v>0</v>
      </c>
      <c r="N26" s="564"/>
    </row>
    <row r="27" spans="1:14" ht="12.75" hidden="1" customHeight="1" x14ac:dyDescent="0.25">
      <c r="A27" s="461"/>
      <c r="B27" s="63" t="s">
        <v>265</v>
      </c>
      <c r="J27" s="54">
        <f>'5.1.6 IVA-5.1.7 MVA-5.1.8 FVA'!O25</f>
        <v>0</v>
      </c>
      <c r="K27" s="27"/>
      <c r="L27" s="111">
        <v>0</v>
      </c>
      <c r="N27" s="564"/>
    </row>
    <row r="28" spans="1:14" ht="15" hidden="1" x14ac:dyDescent="0.25">
      <c r="A28" s="461"/>
      <c r="B28" t="s">
        <v>177</v>
      </c>
      <c r="C28" s="1"/>
      <c r="J28" s="54">
        <f>'5.1.6 IVA-5.1.7 MVA-5.1.8 FVA'!O26</f>
        <v>0</v>
      </c>
      <c r="L28" s="111">
        <v>0</v>
      </c>
      <c r="N28" s="564"/>
    </row>
    <row r="29" spans="1:14" ht="15" hidden="1" x14ac:dyDescent="0.25">
      <c r="A29" s="461"/>
      <c r="B29" s="250" t="s">
        <v>291</v>
      </c>
      <c r="C29" s="1"/>
      <c r="J29" s="54">
        <f>'5.1.6 IVA-5.1.7 MVA-5.1.8 FVA'!O27</f>
        <v>0</v>
      </c>
      <c r="L29" s="111">
        <v>0</v>
      </c>
      <c r="N29" s="564"/>
    </row>
    <row r="30" spans="1:14" ht="15" hidden="1" x14ac:dyDescent="0.25">
      <c r="A30" s="461"/>
      <c r="B30" t="s">
        <v>179</v>
      </c>
      <c r="I30" s="10"/>
      <c r="J30" s="54">
        <f>'5.1.6 IVA-5.1.7 MVA-5.1.8 FVA'!O30+'5.1.6 IVA-5.1.7 MVA-5.1.8 FVA'!O31-'5.1.6 IVA-5.1.7 MVA-5.1.8 FVA'!O32</f>
        <v>0</v>
      </c>
      <c r="K30" s="55"/>
      <c r="L30" s="111">
        <v>0</v>
      </c>
      <c r="N30" s="564"/>
    </row>
    <row r="31" spans="1:14" ht="15" hidden="1" x14ac:dyDescent="0.25">
      <c r="A31" s="461"/>
      <c r="B31" t="s">
        <v>178</v>
      </c>
      <c r="I31" s="10"/>
      <c r="J31" s="54">
        <f>'5.1.6 IVA-5.1.7 MVA-5.1.8 FVA'!O38</f>
        <v>0</v>
      </c>
      <c r="K31" s="55"/>
      <c r="L31" s="111">
        <v>0</v>
      </c>
      <c r="N31" s="564"/>
    </row>
    <row r="32" spans="1:14" ht="15" hidden="1" x14ac:dyDescent="0.25">
      <c r="A32" s="461"/>
      <c r="I32" s="10"/>
      <c r="J32" s="54"/>
      <c r="K32" s="55"/>
      <c r="L32" s="54"/>
      <c r="N32" s="564"/>
    </row>
    <row r="33" spans="1:14" ht="15.75" hidden="1" thickBot="1" x14ac:dyDescent="0.3">
      <c r="A33" s="461"/>
      <c r="B33" s="13" t="s">
        <v>50</v>
      </c>
      <c r="I33" s="10"/>
      <c r="J33" s="61">
        <f>J25+J26+J27-J28-J29-J30-J31</f>
        <v>0</v>
      </c>
      <c r="K33" s="53"/>
      <c r="L33" s="61">
        <f>L25+L26+L27-L28-L29-L30-L31</f>
        <v>0</v>
      </c>
      <c r="N33" s="564"/>
    </row>
    <row r="34" spans="1:14" ht="15.75" hidden="1" thickTop="1" x14ac:dyDescent="0.25">
      <c r="A34" s="461"/>
      <c r="I34" s="10"/>
      <c r="J34" s="54"/>
      <c r="K34" s="55"/>
      <c r="L34" s="54"/>
      <c r="N34" s="564"/>
    </row>
    <row r="35" spans="1:14" ht="12.75" hidden="1" customHeight="1" x14ac:dyDescent="0.25">
      <c r="A35" s="461"/>
      <c r="B35" s="211" t="s">
        <v>132</v>
      </c>
      <c r="C35" s="130"/>
      <c r="D35" s="130"/>
      <c r="E35" s="130"/>
      <c r="F35" s="130"/>
      <c r="G35" s="131"/>
      <c r="H35" s="131"/>
      <c r="I35" s="131"/>
      <c r="J35" s="132"/>
      <c r="K35" s="130"/>
      <c r="L35" s="126"/>
      <c r="N35" s="564"/>
    </row>
    <row r="36" spans="1:14" ht="26.25" hidden="1" customHeight="1" x14ac:dyDescent="0.25">
      <c r="A36" s="461"/>
      <c r="B36" s="620" t="s">
        <v>350</v>
      </c>
      <c r="C36" s="621"/>
      <c r="D36" s="621"/>
      <c r="E36" s="621"/>
      <c r="F36" s="621"/>
      <c r="G36" s="621"/>
      <c r="H36" s="621"/>
      <c r="I36" s="621"/>
      <c r="J36" s="621"/>
      <c r="K36" s="621"/>
      <c r="L36" s="622"/>
      <c r="N36" s="564"/>
    </row>
    <row r="37" spans="1:14" s="244" customFormat="1" ht="12.75" hidden="1" customHeight="1" x14ac:dyDescent="0.25">
      <c r="A37" s="461"/>
      <c r="B37" s="624"/>
      <c r="C37" s="625"/>
      <c r="D37" s="625"/>
      <c r="E37" s="625"/>
      <c r="F37" s="625"/>
      <c r="G37" s="625"/>
      <c r="H37" s="625"/>
      <c r="I37" s="625"/>
      <c r="J37" s="625"/>
      <c r="K37" s="625"/>
      <c r="L37" s="626"/>
      <c r="N37" s="564"/>
    </row>
    <row r="38" spans="1:14" ht="15" hidden="1" x14ac:dyDescent="0.25">
      <c r="A38" s="461"/>
      <c r="C38" s="9"/>
      <c r="N38" s="564"/>
    </row>
    <row r="39" spans="1:14" ht="15" x14ac:dyDescent="0.25">
      <c r="A39" s="461"/>
      <c r="B39" s="9"/>
      <c r="C39" s="9"/>
      <c r="N39" s="564"/>
    </row>
    <row r="40" spans="1:14" ht="15" x14ac:dyDescent="0.25">
      <c r="A40" s="461"/>
      <c r="B40" s="9" t="s">
        <v>195</v>
      </c>
      <c r="C40" s="9"/>
      <c r="N40" s="564"/>
    </row>
    <row r="41" spans="1:14" ht="15" x14ac:dyDescent="0.25">
      <c r="A41" s="461"/>
      <c r="B41" s="9"/>
      <c r="C41" s="9"/>
      <c r="N41" s="564"/>
    </row>
    <row r="42" spans="1:14" ht="15" x14ac:dyDescent="0.25">
      <c r="A42" s="461"/>
      <c r="B42" s="18" t="s">
        <v>119</v>
      </c>
      <c r="J42" s="113">
        <f>J11</f>
        <v>43100</v>
      </c>
      <c r="K42" s="27"/>
      <c r="L42" s="113">
        <f>L11</f>
        <v>42735</v>
      </c>
      <c r="N42" s="564"/>
    </row>
    <row r="43" spans="1:14" ht="15" x14ac:dyDescent="0.25">
      <c r="A43" s="461"/>
      <c r="J43" s="27" t="s">
        <v>6</v>
      </c>
      <c r="K43" s="27"/>
      <c r="L43" s="27" t="s">
        <v>6</v>
      </c>
      <c r="N43" s="564"/>
    </row>
    <row r="44" spans="1:14" ht="15" x14ac:dyDescent="0.25">
      <c r="A44" s="461"/>
      <c r="J44" s="27"/>
      <c r="K44" s="27"/>
      <c r="L44" s="27"/>
      <c r="N44" s="564"/>
    </row>
    <row r="45" spans="1:14" ht="15" x14ac:dyDescent="0.25">
      <c r="A45" s="461"/>
      <c r="B45" t="s">
        <v>273</v>
      </c>
      <c r="J45" s="424">
        <f>'5.1.6 IVA-5.1.7 MVA-5.1.8 FVA'!E101</f>
        <v>0</v>
      </c>
      <c r="K45" s="420"/>
      <c r="L45" s="424">
        <v>1520</v>
      </c>
      <c r="N45" s="564"/>
    </row>
    <row r="46" spans="1:14" ht="15" hidden="1" x14ac:dyDescent="0.25">
      <c r="A46" s="461"/>
      <c r="B46" t="s">
        <v>282</v>
      </c>
      <c r="J46" s="424">
        <f>'5.1.6 IVA-5.1.7 MVA-5.1.8 FVA'!G101</f>
        <v>0</v>
      </c>
      <c r="K46" s="420"/>
      <c r="L46" s="424">
        <v>0</v>
      </c>
      <c r="N46" s="564"/>
    </row>
    <row r="47" spans="1:14" ht="15" x14ac:dyDescent="0.25">
      <c r="A47" s="461"/>
      <c r="B47" t="s">
        <v>283</v>
      </c>
      <c r="J47" s="424">
        <f>'5.1.6 IVA-5.1.7 MVA-5.1.8 FVA'!I101</f>
        <v>12685</v>
      </c>
      <c r="K47" s="420"/>
      <c r="L47" s="424">
        <v>11686</v>
      </c>
      <c r="N47" s="564"/>
    </row>
    <row r="48" spans="1:14" ht="15" hidden="1" x14ac:dyDescent="0.25">
      <c r="A48" s="461"/>
      <c r="B48" t="s">
        <v>284</v>
      </c>
      <c r="J48" s="424">
        <f>'5.1.6 IVA-5.1.7 MVA-5.1.8 FVA'!K101</f>
        <v>0</v>
      </c>
      <c r="K48" s="420"/>
      <c r="L48" s="424">
        <f>'5.1.6 IVA-5.1.7 MVA-5.1.8 FVA'!M101</f>
        <v>0</v>
      </c>
      <c r="N48" s="564"/>
    </row>
    <row r="49" spans="1:14" ht="15" hidden="1" x14ac:dyDescent="0.25">
      <c r="A49" s="461"/>
      <c r="B49" t="s">
        <v>285</v>
      </c>
      <c r="J49" s="424">
        <f>'5.1.6 IVA-5.1.7 MVA-5.1.8 FVA'!M101</f>
        <v>0</v>
      </c>
      <c r="K49" s="420"/>
      <c r="L49" s="424">
        <v>0</v>
      </c>
      <c r="N49" s="564"/>
    </row>
    <row r="50" spans="1:14" ht="15" x14ac:dyDescent="0.25">
      <c r="A50" s="461"/>
      <c r="J50" s="436"/>
      <c r="K50" s="437"/>
      <c r="L50" s="436"/>
      <c r="N50" s="564"/>
    </row>
    <row r="51" spans="1:14" ht="15.75" thickBot="1" x14ac:dyDescent="0.3">
      <c r="A51" s="461"/>
      <c r="B51" t="s">
        <v>181</v>
      </c>
      <c r="J51" s="426">
        <f>SUM(J45:J49)</f>
        <v>12685</v>
      </c>
      <c r="K51" s="437"/>
      <c r="L51" s="426">
        <f>SUM(L45:L49)</f>
        <v>13206</v>
      </c>
      <c r="N51" s="564"/>
    </row>
    <row r="52" spans="1:14" ht="15.75" thickTop="1" x14ac:dyDescent="0.25">
      <c r="A52" s="461"/>
      <c r="J52" s="436"/>
      <c r="K52" s="437"/>
      <c r="L52" s="436"/>
      <c r="N52" s="564"/>
    </row>
    <row r="53" spans="1:14" ht="15" x14ac:dyDescent="0.25">
      <c r="A53" s="461"/>
      <c r="B53" s="18" t="s">
        <v>121</v>
      </c>
      <c r="J53" s="438" t="str">
        <f>J22</f>
        <v>2017</v>
      </c>
      <c r="K53" s="436"/>
      <c r="L53" s="438" t="str">
        <f>L22</f>
        <v>2016</v>
      </c>
      <c r="N53" s="564"/>
    </row>
    <row r="54" spans="1:14" ht="15" x14ac:dyDescent="0.25">
      <c r="A54" s="461"/>
      <c r="B54" s="18"/>
      <c r="J54" s="436" t="s">
        <v>6</v>
      </c>
      <c r="K54" s="436"/>
      <c r="L54" s="436" t="s">
        <v>6</v>
      </c>
      <c r="N54" s="564"/>
    </row>
    <row r="55" spans="1:14" ht="15" x14ac:dyDescent="0.25">
      <c r="A55" s="461"/>
      <c r="J55" s="436"/>
      <c r="K55" s="436"/>
      <c r="L55" s="436"/>
      <c r="N55" s="564"/>
    </row>
    <row r="56" spans="1:14" ht="15" x14ac:dyDescent="0.25">
      <c r="A56" s="461"/>
      <c r="B56" s="32" t="s">
        <v>175</v>
      </c>
      <c r="J56" s="424">
        <f>L64</f>
        <v>13206</v>
      </c>
      <c r="K56" s="436"/>
      <c r="L56" s="419">
        <v>29806</v>
      </c>
      <c r="N56" s="564"/>
    </row>
    <row r="57" spans="1:14" ht="15" x14ac:dyDescent="0.25">
      <c r="A57" s="461"/>
      <c r="B57" t="s">
        <v>176</v>
      </c>
      <c r="J57" s="424">
        <f>'5.1.6 IVA-5.1.7 MVA-5.1.8 FVA'!O78</f>
        <v>8388</v>
      </c>
      <c r="K57" s="436"/>
      <c r="L57" s="419">
        <v>0</v>
      </c>
      <c r="N57" s="564"/>
    </row>
    <row r="58" spans="1:14" ht="15" x14ac:dyDescent="0.25">
      <c r="A58" s="461"/>
      <c r="B58" s="63" t="s">
        <v>265</v>
      </c>
      <c r="J58" s="424">
        <f>'5.1.6 IVA-5.1.7 MVA-5.1.8 FVA'!O79</f>
        <v>0</v>
      </c>
      <c r="K58" s="436"/>
      <c r="L58" s="419">
        <v>0</v>
      </c>
      <c r="N58" s="564"/>
    </row>
    <row r="59" spans="1:14" ht="15" x14ac:dyDescent="0.25">
      <c r="A59" s="461"/>
      <c r="B59" t="s">
        <v>177</v>
      </c>
      <c r="C59" s="1"/>
      <c r="J59" s="424">
        <f>'5.1.6 IVA-5.1.7 MVA-5.1.8 FVA'!O80</f>
        <v>8909</v>
      </c>
      <c r="K59" s="420"/>
      <c r="L59" s="419">
        <v>16600</v>
      </c>
      <c r="N59" s="564"/>
    </row>
    <row r="60" spans="1:14" ht="15" x14ac:dyDescent="0.25">
      <c r="A60" s="461"/>
      <c r="B60" t="s">
        <v>291</v>
      </c>
      <c r="C60" s="1"/>
      <c r="J60" s="424">
        <f>'5.1.6 IVA-5.1.7 MVA-5.1.8 FVA'!O81</f>
        <v>0</v>
      </c>
      <c r="K60" s="420"/>
      <c r="L60" s="419">
        <v>0</v>
      </c>
      <c r="N60" s="564"/>
    </row>
    <row r="61" spans="1:14" ht="15" x14ac:dyDescent="0.25">
      <c r="A61" s="461"/>
      <c r="B61" t="s">
        <v>179</v>
      </c>
      <c r="I61" s="10"/>
      <c r="J61" s="424">
        <f>'5.1.6 IVA-5.1.7 MVA-5.1.8 FVA'!O82</f>
        <v>0</v>
      </c>
      <c r="K61" s="437"/>
      <c r="L61" s="419">
        <v>0</v>
      </c>
      <c r="N61" s="564"/>
    </row>
    <row r="62" spans="1:14" ht="15" x14ac:dyDescent="0.25">
      <c r="A62" s="461"/>
      <c r="B62" t="s">
        <v>178</v>
      </c>
      <c r="I62" s="10"/>
      <c r="J62" s="424">
        <f>'5.1.6 IVA-5.1.7 MVA-5.1.8 FVA'!O83</f>
        <v>0</v>
      </c>
      <c r="K62" s="437"/>
      <c r="L62" s="419">
        <v>0</v>
      </c>
      <c r="N62" s="564"/>
    </row>
    <row r="63" spans="1:14" ht="15" x14ac:dyDescent="0.25">
      <c r="A63" s="461"/>
      <c r="I63" s="10"/>
      <c r="J63" s="424"/>
      <c r="K63" s="437"/>
      <c r="L63" s="424"/>
      <c r="N63" s="564"/>
    </row>
    <row r="64" spans="1:14" ht="15.75" thickBot="1" x14ac:dyDescent="0.3">
      <c r="A64" s="461"/>
      <c r="B64" s="13" t="s">
        <v>50</v>
      </c>
      <c r="I64" s="10"/>
      <c r="J64" s="426">
        <f>J56+J57+J58-J59-J60-J61-J62</f>
        <v>12685</v>
      </c>
      <c r="K64" s="437"/>
      <c r="L64" s="426">
        <f>L56+L57+L58-L59-L60-L61-L62</f>
        <v>13206</v>
      </c>
      <c r="N64" s="564"/>
    </row>
    <row r="65" spans="1:14" ht="15.75" thickTop="1" x14ac:dyDescent="0.25">
      <c r="A65" s="461"/>
      <c r="B65" s="13"/>
      <c r="I65" s="10"/>
      <c r="J65" s="424"/>
      <c r="K65" s="437"/>
      <c r="L65" s="424"/>
      <c r="N65" s="564"/>
    </row>
    <row r="66" spans="1:14" s="244" customFormat="1" ht="15" x14ac:dyDescent="0.25">
      <c r="A66" s="461"/>
      <c r="B66" s="129" t="s">
        <v>132</v>
      </c>
      <c r="C66" s="130"/>
      <c r="D66" s="130"/>
      <c r="E66" s="130"/>
      <c r="F66" s="130"/>
      <c r="G66" s="131"/>
      <c r="H66" s="131"/>
      <c r="I66" s="131"/>
      <c r="J66" s="132"/>
      <c r="K66" s="130"/>
      <c r="L66" s="126"/>
      <c r="N66" s="564"/>
    </row>
    <row r="67" spans="1:14" s="244" customFormat="1" ht="25.5" customHeight="1" x14ac:dyDescent="0.25">
      <c r="A67" s="461"/>
      <c r="B67" s="627" t="s">
        <v>351</v>
      </c>
      <c r="C67" s="628"/>
      <c r="D67" s="628"/>
      <c r="E67" s="628"/>
      <c r="F67" s="628"/>
      <c r="G67" s="628"/>
      <c r="H67" s="628"/>
      <c r="I67" s="628"/>
      <c r="J67" s="628"/>
      <c r="K67" s="628"/>
      <c r="L67" s="629"/>
      <c r="N67" s="564"/>
    </row>
    <row r="68" spans="1:14" s="360" customFormat="1" ht="12.75" customHeight="1" x14ac:dyDescent="0.25">
      <c r="A68" s="461"/>
      <c r="B68" s="582"/>
      <c r="C68" s="583"/>
      <c r="D68" s="583"/>
      <c r="E68" s="583"/>
      <c r="F68" s="583"/>
      <c r="G68" s="583"/>
      <c r="H68" s="583"/>
      <c r="I68" s="583"/>
      <c r="J68" s="583"/>
      <c r="K68" s="583"/>
      <c r="L68" s="584"/>
      <c r="N68" s="564"/>
    </row>
    <row r="69" spans="1:14" s="244" customFormat="1" ht="12.75" customHeight="1" x14ac:dyDescent="0.2">
      <c r="A69" s="433"/>
      <c r="B69" s="164"/>
      <c r="C69" s="245"/>
      <c r="D69" s="245"/>
      <c r="E69" s="245"/>
      <c r="F69" s="245"/>
      <c r="G69" s="245"/>
      <c r="H69" s="245"/>
      <c r="I69" s="245"/>
      <c r="J69" s="245"/>
      <c r="K69" s="245"/>
      <c r="L69" s="245"/>
    </row>
    <row r="70" spans="1:14" s="459" customFormat="1" ht="12.75" customHeight="1" x14ac:dyDescent="0.2">
      <c r="A70" s="453"/>
      <c r="B70" s="164"/>
    </row>
    <row r="71" spans="1:14" s="459" customFormat="1" ht="12.75" customHeight="1" x14ac:dyDescent="0.2">
      <c r="A71" s="453"/>
      <c r="B71" s="164"/>
    </row>
    <row r="72" spans="1:14" s="459" customFormat="1" ht="12.75" customHeight="1" x14ac:dyDescent="0.2">
      <c r="A72" s="453"/>
      <c r="B72" s="164"/>
    </row>
    <row r="73" spans="1:14" s="459" customFormat="1" ht="12.75" customHeight="1" x14ac:dyDescent="0.2">
      <c r="A73" s="453"/>
      <c r="B73" s="164"/>
    </row>
    <row r="74" spans="1:14" s="479" customFormat="1" ht="12.75" customHeight="1" x14ac:dyDescent="0.2">
      <c r="A74" s="477"/>
      <c r="B74" s="164"/>
    </row>
    <row r="75" spans="1:14" s="479" customFormat="1" ht="12.75" customHeight="1" x14ac:dyDescent="0.2">
      <c r="A75" s="477"/>
      <c r="B75" s="164"/>
    </row>
    <row r="76" spans="1:14" s="479" customFormat="1" ht="12.75" customHeight="1" x14ac:dyDescent="0.2">
      <c r="A76" s="477"/>
      <c r="B76" s="164"/>
    </row>
    <row r="77" spans="1:14" s="459" customFormat="1" ht="12.75" customHeight="1" x14ac:dyDescent="0.2">
      <c r="A77" s="453"/>
      <c r="B77" s="164"/>
    </row>
    <row r="78" spans="1:14" s="560" customFormat="1" ht="12.75" customHeight="1" x14ac:dyDescent="0.2">
      <c r="A78" s="559"/>
      <c r="B78" s="164"/>
    </row>
    <row r="79" spans="1:14" s="560" customFormat="1" ht="12.75" customHeight="1" x14ac:dyDescent="0.2">
      <c r="A79" s="559"/>
      <c r="B79" s="164"/>
    </row>
    <row r="80" spans="1:14" s="560" customFormat="1" ht="12.75" customHeight="1" x14ac:dyDescent="0.2">
      <c r="A80" s="559"/>
      <c r="B80" s="164"/>
    </row>
    <row r="81" spans="1:6" s="560" customFormat="1" ht="12.75" customHeight="1" x14ac:dyDescent="0.2">
      <c r="A81" s="559"/>
      <c r="B81" s="164"/>
    </row>
    <row r="82" spans="1:6" s="560" customFormat="1" ht="12.75" customHeight="1" x14ac:dyDescent="0.2">
      <c r="A82" s="559"/>
      <c r="B82" s="164"/>
    </row>
    <row r="83" spans="1:6" s="459" customFormat="1" ht="12.75" customHeight="1" x14ac:dyDescent="0.2">
      <c r="A83" s="453"/>
      <c r="B83" s="164"/>
    </row>
    <row r="84" spans="1:6" s="459" customFormat="1" ht="12.75" customHeight="1" x14ac:dyDescent="0.2">
      <c r="A84" s="453"/>
      <c r="B84" s="164"/>
    </row>
    <row r="85" spans="1:6" s="459" customFormat="1" ht="12.75" customHeight="1" x14ac:dyDescent="0.2">
      <c r="A85" s="453"/>
      <c r="B85" s="164"/>
    </row>
    <row r="86" spans="1:6" s="459" customFormat="1" ht="12.75" customHeight="1" x14ac:dyDescent="0.2">
      <c r="A86" s="453"/>
      <c r="B86" s="164"/>
    </row>
    <row r="87" spans="1:6" s="459" customFormat="1" ht="12.75" customHeight="1" x14ac:dyDescent="0.2">
      <c r="A87" s="453"/>
      <c r="B87" s="164"/>
    </row>
    <row r="88" spans="1:6" s="459" customFormat="1" ht="12.75" customHeight="1" x14ac:dyDescent="0.2">
      <c r="A88" s="453"/>
      <c r="B88" s="164"/>
    </row>
    <row r="89" spans="1:6" s="459" customFormat="1" ht="12.75" customHeight="1" x14ac:dyDescent="0.2">
      <c r="A89" s="453"/>
      <c r="B89" s="164"/>
    </row>
    <row r="90" spans="1:6" s="459" customFormat="1" ht="12.75" customHeight="1" x14ac:dyDescent="0.2">
      <c r="A90" s="453"/>
      <c r="B90" s="164"/>
    </row>
    <row r="91" spans="1:6" s="459" customFormat="1" ht="12.75" customHeight="1" x14ac:dyDescent="0.2">
      <c r="A91" s="453"/>
      <c r="B91" s="164"/>
    </row>
    <row r="92" spans="1:6" s="459" customFormat="1" ht="12.75" customHeight="1" x14ac:dyDescent="0.2">
      <c r="A92" s="453"/>
      <c r="B92" s="164"/>
    </row>
    <row r="93" spans="1:6" s="363" customFormat="1" ht="12.75" customHeight="1" x14ac:dyDescent="0.2">
      <c r="A93" s="433"/>
      <c r="B93" s="164"/>
    </row>
    <row r="94" spans="1:6" s="360" customFormat="1" ht="13.5" customHeight="1" x14ac:dyDescent="0.2">
      <c r="A94" s="433"/>
      <c r="B94" s="164"/>
    </row>
    <row r="95" spans="1:6" x14ac:dyDescent="0.2">
      <c r="E95" s="27" t="s">
        <v>18</v>
      </c>
      <c r="F95" s="410">
        <v>9</v>
      </c>
    </row>
    <row r="96" spans="1:6" hidden="1" x14ac:dyDescent="0.2">
      <c r="B96" s="1" t="str">
        <f>inhoud!B1</f>
        <v>Stichting Windroos Foundation</v>
      </c>
      <c r="C96" s="1"/>
    </row>
    <row r="97" spans="1:12" hidden="1" x14ac:dyDescent="0.2">
      <c r="B97" s="5"/>
      <c r="C97" s="5"/>
      <c r="D97" s="4"/>
      <c r="E97" s="4"/>
      <c r="F97" s="4"/>
      <c r="G97" s="4"/>
      <c r="H97" s="4"/>
      <c r="I97" s="4"/>
      <c r="J97" s="4"/>
      <c r="K97" s="4"/>
      <c r="L97" s="4"/>
    </row>
    <row r="98" spans="1:12" hidden="1" x14ac:dyDescent="0.2"/>
    <row r="99" spans="1:12" hidden="1" x14ac:dyDescent="0.2">
      <c r="B99" s="360"/>
    </row>
    <row r="100" spans="1:12" hidden="1" x14ac:dyDescent="0.2">
      <c r="B100" s="1" t="str">
        <f>B5</f>
        <v>5.1.5 TOELICHTING OP DE BALANS</v>
      </c>
      <c r="C100" s="1"/>
    </row>
    <row r="101" spans="1:12" s="245" customFormat="1" hidden="1" x14ac:dyDescent="0.2">
      <c r="A101" s="433"/>
      <c r="B101" s="1"/>
      <c r="C101" s="1"/>
    </row>
    <row r="102" spans="1:12" s="245" customFormat="1" hidden="1" x14ac:dyDescent="0.2">
      <c r="A102" s="433"/>
      <c r="B102" s="1" t="s">
        <v>22</v>
      </c>
      <c r="C102" s="1"/>
    </row>
    <row r="103" spans="1:12" hidden="1" x14ac:dyDescent="0.2"/>
    <row r="104" spans="1:12" hidden="1" x14ac:dyDescent="0.2">
      <c r="B104" s="164" t="s">
        <v>271</v>
      </c>
      <c r="C104" s="9"/>
      <c r="G104" s="1"/>
      <c r="H104" s="1"/>
      <c r="I104" s="1"/>
    </row>
    <row r="105" spans="1:12" hidden="1" x14ac:dyDescent="0.2">
      <c r="B105" s="164"/>
      <c r="C105" s="9"/>
      <c r="G105" s="1"/>
      <c r="H105" s="1"/>
      <c r="I105" s="1"/>
      <c r="J105" s="133"/>
      <c r="K105" s="27"/>
      <c r="L105" s="133"/>
    </row>
    <row r="106" spans="1:12" hidden="1" x14ac:dyDescent="0.2">
      <c r="B106" s="18" t="s">
        <v>119</v>
      </c>
      <c r="C106" s="9"/>
      <c r="G106" s="1"/>
      <c r="H106" s="1"/>
      <c r="I106" s="1"/>
      <c r="J106" s="113">
        <f>J42</f>
        <v>43100</v>
      </c>
      <c r="K106" s="27"/>
      <c r="L106" s="113">
        <f>L42</f>
        <v>42735</v>
      </c>
    </row>
    <row r="107" spans="1:12" hidden="1" x14ac:dyDescent="0.2">
      <c r="J107" s="27" t="s">
        <v>6</v>
      </c>
      <c r="K107" s="27"/>
      <c r="L107" s="27" t="s">
        <v>6</v>
      </c>
    </row>
    <row r="108" spans="1:12" hidden="1" x14ac:dyDescent="0.2">
      <c r="J108" s="64"/>
      <c r="L108" s="10"/>
    </row>
    <row r="109" spans="1:12" hidden="1" x14ac:dyDescent="0.2">
      <c r="B109" s="275" t="s">
        <v>414</v>
      </c>
      <c r="J109" s="111">
        <f>'5.1.6 IVA-5.1.7 MVA-5.1.8 FVA'!E136</f>
        <v>0</v>
      </c>
      <c r="L109" s="111">
        <f>'5.1.6 IVA-5.1.7 MVA-5.1.8 FVA'!E126</f>
        <v>0</v>
      </c>
    </row>
    <row r="110" spans="1:12" s="277" customFormat="1" hidden="1" x14ac:dyDescent="0.2">
      <c r="A110" s="433"/>
      <c r="B110" s="275" t="s">
        <v>415</v>
      </c>
      <c r="J110" s="111">
        <f>'5.1.6 IVA-5.1.7 MVA-5.1.8 FVA'!G136</f>
        <v>0</v>
      </c>
      <c r="L110" s="111">
        <f>'5.1.6 IVA-5.1.7 MVA-5.1.8 FVA'!G126</f>
        <v>0</v>
      </c>
    </row>
    <row r="111" spans="1:12" s="277" customFormat="1" hidden="1" x14ac:dyDescent="0.2">
      <c r="A111" s="433"/>
      <c r="B111" s="275" t="s">
        <v>156</v>
      </c>
      <c r="J111" s="111">
        <f>'5.1.6 IVA-5.1.7 MVA-5.1.8 FVA'!I136</f>
        <v>0</v>
      </c>
      <c r="L111" s="111">
        <f>'5.1.6 IVA-5.1.7 MVA-5.1.8 FVA'!I126</f>
        <v>0</v>
      </c>
    </row>
    <row r="112" spans="1:12" hidden="1" x14ac:dyDescent="0.2">
      <c r="B112" s="275" t="s">
        <v>417</v>
      </c>
      <c r="J112" s="111">
        <f>'5.1.6 IVA-5.1.7 MVA-5.1.8 FVA'!K136</f>
        <v>0</v>
      </c>
      <c r="L112" s="111">
        <f>'5.1.6 IVA-5.1.7 MVA-5.1.8 FVA'!K126</f>
        <v>0</v>
      </c>
    </row>
    <row r="113" spans="1:12" s="277" customFormat="1" hidden="1" x14ac:dyDescent="0.2">
      <c r="A113" s="433"/>
      <c r="B113" s="275" t="s">
        <v>416</v>
      </c>
    </row>
    <row r="114" spans="1:12" hidden="1" x14ac:dyDescent="0.2">
      <c r="B114" s="127" t="s">
        <v>172</v>
      </c>
      <c r="J114" s="111">
        <f>'5.1.6 IVA-5.1.7 MVA-5.1.8 FVA'!M136</f>
        <v>0</v>
      </c>
      <c r="L114" s="111">
        <f>'5.1.6 IVA-5.1.7 MVA-5.1.8 FVA'!M126</f>
        <v>0</v>
      </c>
    </row>
    <row r="115" spans="1:12" s="277" customFormat="1" hidden="1" x14ac:dyDescent="0.2">
      <c r="A115" s="433"/>
      <c r="B115" s="275" t="s">
        <v>418</v>
      </c>
      <c r="J115" s="111">
        <f>'5.1.6 IVA-5.1.7 MVA-5.1.8 FVA'!O136</f>
        <v>0</v>
      </c>
      <c r="L115" s="111">
        <f>'5.1.6 IVA-5.1.7 MVA-5.1.8 FVA'!O126</f>
        <v>0</v>
      </c>
    </row>
    <row r="116" spans="1:12" hidden="1" x14ac:dyDescent="0.2">
      <c r="B116" s="127" t="s">
        <v>173</v>
      </c>
      <c r="J116" s="111">
        <f>'5.1.6 IVA-5.1.7 MVA-5.1.8 FVA'!Q136</f>
        <v>0</v>
      </c>
      <c r="L116" s="111">
        <f>'5.1.6 IVA-5.1.7 MVA-5.1.8 FVA'!Q126</f>
        <v>0</v>
      </c>
    </row>
    <row r="117" spans="1:12" hidden="1" x14ac:dyDescent="0.2">
      <c r="B117" s="127" t="s">
        <v>70</v>
      </c>
      <c r="J117" s="111" t="s">
        <v>70</v>
      </c>
      <c r="L117" s="111" t="s">
        <v>70</v>
      </c>
    </row>
    <row r="118" spans="1:12" hidden="1" x14ac:dyDescent="0.2"/>
    <row r="119" spans="1:12" ht="13.5" hidden="1" thickBot="1" x14ac:dyDescent="0.25">
      <c r="B119" t="s">
        <v>11</v>
      </c>
      <c r="J119" s="26">
        <f>SUM(J109:J118)</f>
        <v>0</v>
      </c>
      <c r="L119" s="26">
        <f>SUM(L109:L118)</f>
        <v>0</v>
      </c>
    </row>
    <row r="120" spans="1:12" ht="13.5" hidden="1" thickTop="1" x14ac:dyDescent="0.2">
      <c r="J120" s="20"/>
      <c r="L120" s="20"/>
    </row>
    <row r="121" spans="1:12" hidden="1" x14ac:dyDescent="0.2">
      <c r="B121" s="231" t="s">
        <v>122</v>
      </c>
      <c r="J121" s="114" t="str">
        <f>J22</f>
        <v>2017</v>
      </c>
      <c r="K121" s="27"/>
      <c r="L121" s="114" t="str">
        <f>L22</f>
        <v>2016</v>
      </c>
    </row>
    <row r="122" spans="1:12" hidden="1" x14ac:dyDescent="0.2">
      <c r="J122" s="27" t="s">
        <v>6</v>
      </c>
      <c r="K122" s="27"/>
      <c r="L122" s="27" t="s">
        <v>6</v>
      </c>
    </row>
    <row r="123" spans="1:12" hidden="1" x14ac:dyDescent="0.2">
      <c r="J123" s="20"/>
    </row>
    <row r="124" spans="1:12" hidden="1" x14ac:dyDescent="0.2">
      <c r="B124" s="298" t="s">
        <v>449</v>
      </c>
      <c r="J124" s="306">
        <f>'5.1.6 IVA-5.1.7 MVA-5.1.8 FVA'!S126</f>
        <v>0</v>
      </c>
      <c r="L124" s="111">
        <v>0</v>
      </c>
    </row>
    <row r="125" spans="1:12" hidden="1" x14ac:dyDescent="0.2">
      <c r="B125" s="300" t="s">
        <v>446</v>
      </c>
      <c r="J125" s="306">
        <f>'5.1.6 IVA-5.1.7 MVA-5.1.8 FVA'!S127</f>
        <v>0</v>
      </c>
      <c r="L125" s="111">
        <v>0</v>
      </c>
    </row>
    <row r="126" spans="1:12" hidden="1" x14ac:dyDescent="0.2">
      <c r="B126" s="300" t="s">
        <v>130</v>
      </c>
      <c r="J126" s="306">
        <f>'5.1.6 IVA-5.1.7 MVA-5.1.8 FVA'!S128</f>
        <v>0</v>
      </c>
      <c r="L126" s="111">
        <v>0</v>
      </c>
    </row>
    <row r="127" spans="1:12" hidden="1" x14ac:dyDescent="0.2">
      <c r="B127" s="300" t="s">
        <v>447</v>
      </c>
      <c r="J127" s="306">
        <f>'5.1.6 IVA-5.1.7 MVA-5.1.8 FVA'!S129</f>
        <v>0</v>
      </c>
      <c r="L127" s="111">
        <v>0</v>
      </c>
    </row>
    <row r="128" spans="1:12" hidden="1" x14ac:dyDescent="0.2">
      <c r="B128" s="300" t="s">
        <v>448</v>
      </c>
      <c r="J128" s="306">
        <f>'5.1.6 IVA-5.1.7 MVA-5.1.8 FVA'!S130</f>
        <v>0</v>
      </c>
      <c r="L128" s="111">
        <v>0</v>
      </c>
    </row>
    <row r="129" spans="1:12" hidden="1" x14ac:dyDescent="0.2">
      <c r="B129" s="300" t="s">
        <v>424</v>
      </c>
      <c r="J129" s="306">
        <f>'5.1.6 IVA-5.1.7 MVA-5.1.8 FVA'!S131</f>
        <v>0</v>
      </c>
      <c r="L129" s="111">
        <v>0</v>
      </c>
    </row>
    <row r="130" spans="1:12" hidden="1" x14ac:dyDescent="0.2">
      <c r="B130" s="300" t="s">
        <v>425</v>
      </c>
      <c r="J130" s="306">
        <f>'5.1.6 IVA-5.1.7 MVA-5.1.8 FVA'!S132</f>
        <v>0</v>
      </c>
      <c r="L130" s="111">
        <v>0</v>
      </c>
    </row>
    <row r="131" spans="1:12" s="299" customFormat="1" hidden="1" x14ac:dyDescent="0.2">
      <c r="A131" s="433"/>
      <c r="B131" s="300" t="s">
        <v>426</v>
      </c>
      <c r="J131" s="306">
        <f>'5.1.6 IVA-5.1.7 MVA-5.1.8 FVA'!S133</f>
        <v>0</v>
      </c>
      <c r="L131" s="111">
        <v>0</v>
      </c>
    </row>
    <row r="132" spans="1:12" s="299" customFormat="1" hidden="1" x14ac:dyDescent="0.2">
      <c r="A132" s="433"/>
      <c r="B132" s="168"/>
      <c r="J132" s="111">
        <f>'5.1.6 IVA-5.1.7 MVA-5.1.8 FVA'!S134</f>
        <v>0</v>
      </c>
      <c r="L132" s="111">
        <v>0</v>
      </c>
    </row>
    <row r="133" spans="1:12" s="299" customFormat="1" hidden="1" x14ac:dyDescent="0.2">
      <c r="A133" s="433"/>
      <c r="I133" s="10"/>
      <c r="J133" s="54"/>
      <c r="K133" s="55"/>
      <c r="L133" s="54"/>
    </row>
    <row r="134" spans="1:12" s="299" customFormat="1" ht="13.5" hidden="1" thickBot="1" x14ac:dyDescent="0.25">
      <c r="A134" s="433"/>
      <c r="B134" s="13" t="s">
        <v>50</v>
      </c>
      <c r="I134" s="10"/>
      <c r="J134" s="61">
        <f>SUM(J124:J133)</f>
        <v>0</v>
      </c>
      <c r="K134" s="53"/>
      <c r="L134" s="61">
        <f>SUM(L124:L133)</f>
        <v>0</v>
      </c>
    </row>
    <row r="135" spans="1:12" ht="13.5" hidden="1" thickTop="1" x14ac:dyDescent="0.2"/>
    <row r="136" spans="1:12" hidden="1" x14ac:dyDescent="0.2">
      <c r="B136" s="211" t="s">
        <v>132</v>
      </c>
      <c r="C136" s="130"/>
      <c r="D136" s="130"/>
      <c r="E136" s="130"/>
      <c r="F136" s="130"/>
      <c r="G136" s="131"/>
      <c r="H136" s="131"/>
      <c r="I136" s="131"/>
      <c r="J136" s="132"/>
      <c r="K136" s="130"/>
      <c r="L136" s="126"/>
    </row>
    <row r="137" spans="1:12" hidden="1" x14ac:dyDescent="0.2">
      <c r="B137" s="620" t="s">
        <v>450</v>
      </c>
      <c r="C137" s="621"/>
      <c r="D137" s="621"/>
      <c r="E137" s="621"/>
      <c r="F137" s="621"/>
      <c r="G137" s="621"/>
      <c r="H137" s="621"/>
      <c r="I137" s="621"/>
      <c r="J137" s="621"/>
      <c r="K137" s="621"/>
      <c r="L137" s="622"/>
    </row>
    <row r="138" spans="1:12" s="333" customFormat="1" hidden="1" x14ac:dyDescent="0.2">
      <c r="A138" s="433"/>
      <c r="B138" s="630" t="s">
        <v>489</v>
      </c>
      <c r="C138" s="628"/>
      <c r="D138" s="628"/>
      <c r="E138" s="628"/>
      <c r="F138" s="628"/>
      <c r="G138" s="628"/>
      <c r="H138" s="628"/>
      <c r="I138" s="628"/>
      <c r="J138" s="628"/>
      <c r="K138" s="628"/>
      <c r="L138" s="629"/>
    </row>
    <row r="139" spans="1:12" hidden="1" x14ac:dyDescent="0.2">
      <c r="B139" s="582"/>
      <c r="C139" s="583"/>
      <c r="D139" s="583"/>
      <c r="E139" s="583"/>
      <c r="F139" s="583"/>
      <c r="G139" s="583"/>
      <c r="H139" s="583"/>
      <c r="I139" s="583"/>
      <c r="J139" s="583"/>
      <c r="K139" s="583"/>
      <c r="L139" s="584"/>
    </row>
    <row r="140" spans="1:12" hidden="1" x14ac:dyDescent="0.2">
      <c r="B140" s="72"/>
    </row>
    <row r="141" spans="1:12" hidden="1" x14ac:dyDescent="0.2">
      <c r="B141" s="137" t="s">
        <v>162</v>
      </c>
      <c r="C141" s="35"/>
      <c r="D141" s="35"/>
      <c r="E141" s="35"/>
      <c r="F141" s="35"/>
    </row>
    <row r="142" spans="1:12" hidden="1" x14ac:dyDescent="0.2">
      <c r="B142" s="72"/>
      <c r="C142" s="35"/>
      <c r="D142" s="35"/>
      <c r="E142" s="35"/>
      <c r="F142" s="35"/>
    </row>
    <row r="143" spans="1:12" ht="38.25" hidden="1" x14ac:dyDescent="0.2">
      <c r="B143" s="138" t="s">
        <v>203</v>
      </c>
      <c r="C143" s="623" t="s">
        <v>202</v>
      </c>
      <c r="D143" s="623"/>
      <c r="E143" s="128"/>
      <c r="F143" s="144" t="s">
        <v>204</v>
      </c>
      <c r="G143" s="27"/>
      <c r="H143" s="139" t="s">
        <v>163</v>
      </c>
      <c r="I143" s="27"/>
      <c r="J143" s="139" t="s">
        <v>28</v>
      </c>
      <c r="K143" s="27"/>
      <c r="L143" s="139" t="s">
        <v>149</v>
      </c>
    </row>
    <row r="144" spans="1:12" hidden="1" x14ac:dyDescent="0.2">
      <c r="B144" s="72"/>
      <c r="C144" s="35"/>
      <c r="D144" s="128"/>
      <c r="E144" s="128"/>
      <c r="F144" s="128"/>
      <c r="H144" s="27"/>
      <c r="J144" s="27" t="s">
        <v>6</v>
      </c>
      <c r="K144" s="27"/>
      <c r="L144" s="27" t="s">
        <v>6</v>
      </c>
    </row>
    <row r="145" spans="2:12" hidden="1" x14ac:dyDescent="0.2">
      <c r="B145" s="608" t="s">
        <v>164</v>
      </c>
      <c r="C145" s="609"/>
      <c r="D145" s="609"/>
      <c r="E145" s="609"/>
      <c r="F145" s="609"/>
    </row>
    <row r="146" spans="2:12" hidden="1" x14ac:dyDescent="0.2">
      <c r="B146" s="127" t="s">
        <v>70</v>
      </c>
      <c r="C146" s="610" t="s">
        <v>70</v>
      </c>
      <c r="D146" s="610"/>
      <c r="E146" s="35"/>
      <c r="F146" s="141" t="s">
        <v>70</v>
      </c>
      <c r="H146" s="140" t="s">
        <v>70</v>
      </c>
      <c r="J146" s="111" t="s">
        <v>70</v>
      </c>
      <c r="L146" s="111" t="s">
        <v>70</v>
      </c>
    </row>
    <row r="147" spans="2:12" hidden="1" x14ac:dyDescent="0.2">
      <c r="B147" s="127" t="s">
        <v>70</v>
      </c>
      <c r="C147" s="610" t="s">
        <v>70</v>
      </c>
      <c r="D147" s="610"/>
      <c r="E147" s="35"/>
      <c r="F147" s="141" t="s">
        <v>70</v>
      </c>
      <c r="H147" s="140" t="s">
        <v>70</v>
      </c>
      <c r="J147" s="111" t="s">
        <v>70</v>
      </c>
      <c r="L147" s="111" t="s">
        <v>70</v>
      </c>
    </row>
    <row r="148" spans="2:12" hidden="1" x14ac:dyDescent="0.2">
      <c r="B148" s="143"/>
      <c r="C148" s="35"/>
      <c r="D148" s="35"/>
      <c r="E148" s="35"/>
      <c r="F148" s="35"/>
    </row>
    <row r="149" spans="2:12" hidden="1" x14ac:dyDescent="0.2">
      <c r="B149" s="142" t="s">
        <v>165</v>
      </c>
      <c r="C149" s="35"/>
      <c r="D149" s="35"/>
      <c r="E149" s="35"/>
      <c r="F149" s="35"/>
    </row>
    <row r="150" spans="2:12" hidden="1" x14ac:dyDescent="0.2">
      <c r="B150" s="127" t="s">
        <v>70</v>
      </c>
      <c r="C150" s="610" t="s">
        <v>70</v>
      </c>
      <c r="D150" s="610"/>
      <c r="E150" s="35"/>
      <c r="F150" s="141" t="s">
        <v>70</v>
      </c>
      <c r="H150" s="140" t="s">
        <v>70</v>
      </c>
      <c r="J150" s="111" t="s">
        <v>70</v>
      </c>
      <c r="L150" s="111" t="s">
        <v>70</v>
      </c>
    </row>
    <row r="151" spans="2:12" hidden="1" x14ac:dyDescent="0.2">
      <c r="B151" s="127" t="s">
        <v>70</v>
      </c>
      <c r="C151" s="610" t="s">
        <v>70</v>
      </c>
      <c r="D151" s="610"/>
      <c r="E151" s="35"/>
      <c r="F151" s="141" t="s">
        <v>70</v>
      </c>
      <c r="H151" s="140" t="s">
        <v>70</v>
      </c>
      <c r="J151" s="111" t="s">
        <v>70</v>
      </c>
      <c r="L151" s="111" t="s">
        <v>70</v>
      </c>
    </row>
    <row r="152" spans="2:12" hidden="1" x14ac:dyDescent="0.2">
      <c r="B152" s="134"/>
      <c r="C152" s="35"/>
      <c r="D152" s="35"/>
      <c r="E152" s="35"/>
      <c r="F152" s="35"/>
    </row>
    <row r="153" spans="2:12" hidden="1" x14ac:dyDescent="0.2">
      <c r="B153" s="608" t="s">
        <v>166</v>
      </c>
      <c r="C153" s="609"/>
      <c r="D153" s="609"/>
      <c r="E153" s="35"/>
      <c r="F153" s="35"/>
    </row>
    <row r="154" spans="2:12" hidden="1" x14ac:dyDescent="0.2">
      <c r="B154" s="127" t="s">
        <v>70</v>
      </c>
      <c r="C154" s="610" t="s">
        <v>70</v>
      </c>
      <c r="D154" s="610"/>
      <c r="E154" s="35"/>
      <c r="F154" s="141" t="s">
        <v>70</v>
      </c>
      <c r="H154" s="140" t="s">
        <v>70</v>
      </c>
      <c r="J154" s="111" t="s">
        <v>70</v>
      </c>
      <c r="L154" s="111" t="s">
        <v>70</v>
      </c>
    </row>
    <row r="155" spans="2:12" hidden="1" x14ac:dyDescent="0.2">
      <c r="B155" s="127" t="s">
        <v>70</v>
      </c>
      <c r="C155" s="610" t="s">
        <v>70</v>
      </c>
      <c r="D155" s="610"/>
      <c r="E155" s="35"/>
      <c r="F155" s="141" t="s">
        <v>70</v>
      </c>
      <c r="H155" s="140" t="s">
        <v>70</v>
      </c>
      <c r="J155" s="111" t="s">
        <v>70</v>
      </c>
      <c r="L155" s="111" t="s">
        <v>70</v>
      </c>
    </row>
    <row r="156" spans="2:12" hidden="1" x14ac:dyDescent="0.2">
      <c r="B156" s="134"/>
      <c r="C156" s="35"/>
      <c r="D156" s="35"/>
      <c r="E156" s="35"/>
      <c r="F156" s="35"/>
    </row>
    <row r="157" spans="2:12" hidden="1" x14ac:dyDescent="0.2">
      <c r="B157" s="608" t="s">
        <v>167</v>
      </c>
      <c r="C157" s="609"/>
      <c r="D157" s="609"/>
      <c r="E157" s="609"/>
      <c r="F157" s="609"/>
    </row>
    <row r="158" spans="2:12" hidden="1" x14ac:dyDescent="0.2">
      <c r="B158" s="127" t="s">
        <v>70</v>
      </c>
      <c r="C158" s="610" t="s">
        <v>70</v>
      </c>
      <c r="D158" s="610"/>
      <c r="E158" s="35"/>
      <c r="F158" s="141" t="s">
        <v>70</v>
      </c>
      <c r="H158" s="140" t="s">
        <v>70</v>
      </c>
      <c r="J158" s="111" t="s">
        <v>70</v>
      </c>
      <c r="L158" s="111" t="s">
        <v>70</v>
      </c>
    </row>
    <row r="159" spans="2:12" hidden="1" x14ac:dyDescent="0.2">
      <c r="B159" s="127" t="s">
        <v>70</v>
      </c>
      <c r="C159" s="610" t="s">
        <v>70</v>
      </c>
      <c r="D159" s="610"/>
      <c r="E159" s="35"/>
      <c r="F159" s="141" t="s">
        <v>70</v>
      </c>
      <c r="H159" s="140" t="s">
        <v>70</v>
      </c>
      <c r="J159" s="111" t="s">
        <v>70</v>
      </c>
      <c r="L159" s="111" t="s">
        <v>70</v>
      </c>
    </row>
    <row r="160" spans="2:12" hidden="1" x14ac:dyDescent="0.2">
      <c r="B160" s="72"/>
    </row>
    <row r="161" spans="1:12" hidden="1" x14ac:dyDescent="0.2">
      <c r="B161" s="129" t="s">
        <v>132</v>
      </c>
      <c r="C161" s="130"/>
      <c r="D161" s="130"/>
      <c r="E161" s="130"/>
      <c r="F161" s="130"/>
      <c r="G161" s="131"/>
      <c r="H161" s="131"/>
      <c r="I161" s="131"/>
      <c r="J161" s="132"/>
      <c r="K161" s="130"/>
      <c r="L161" s="126"/>
    </row>
    <row r="162" spans="1:12" hidden="1" x14ac:dyDescent="0.2">
      <c r="B162" s="579"/>
      <c r="C162" s="580"/>
      <c r="D162" s="580"/>
      <c r="E162" s="580"/>
      <c r="F162" s="580"/>
      <c r="G162" s="580"/>
      <c r="H162" s="580"/>
      <c r="I162" s="580"/>
      <c r="J162" s="580"/>
      <c r="K162" s="580"/>
      <c r="L162" s="581"/>
    </row>
    <row r="163" spans="1:12" hidden="1" x14ac:dyDescent="0.2">
      <c r="B163" s="579"/>
      <c r="C163" s="580"/>
      <c r="D163" s="580"/>
      <c r="E163" s="580"/>
      <c r="F163" s="580"/>
      <c r="G163" s="580"/>
      <c r="H163" s="580"/>
      <c r="I163" s="580"/>
      <c r="J163" s="580"/>
      <c r="K163" s="580"/>
      <c r="L163" s="581"/>
    </row>
    <row r="164" spans="1:12" hidden="1" x14ac:dyDescent="0.2">
      <c r="B164" s="582"/>
      <c r="C164" s="583"/>
      <c r="D164" s="583"/>
      <c r="E164" s="583"/>
      <c r="F164" s="583"/>
      <c r="G164" s="583"/>
      <c r="H164" s="583"/>
      <c r="I164" s="583"/>
      <c r="J164" s="583"/>
      <c r="K164" s="583"/>
      <c r="L164" s="584"/>
    </row>
    <row r="165" spans="1:12" hidden="1" x14ac:dyDescent="0.2">
      <c r="B165" s="14"/>
      <c r="C165" s="14"/>
      <c r="D165" s="14"/>
      <c r="E165" s="14"/>
      <c r="F165" s="14"/>
      <c r="G165" s="14"/>
      <c r="H165" s="14"/>
      <c r="I165" s="14"/>
      <c r="J165" s="14"/>
      <c r="K165" s="14"/>
      <c r="L165" s="14"/>
    </row>
    <row r="166" spans="1:12" s="333" customFormat="1" hidden="1" x14ac:dyDescent="0.2">
      <c r="A166" s="433"/>
      <c r="B166" s="331"/>
      <c r="C166" s="331"/>
      <c r="D166" s="331"/>
      <c r="E166" s="331"/>
      <c r="F166" s="331"/>
      <c r="G166" s="331"/>
      <c r="H166" s="331"/>
      <c r="I166" s="331"/>
      <c r="J166" s="331"/>
      <c r="K166" s="331"/>
      <c r="L166" s="331"/>
    </row>
    <row r="167" spans="1:12" s="299" customFormat="1" hidden="1" x14ac:dyDescent="0.2">
      <c r="A167" s="433"/>
      <c r="B167" s="297"/>
      <c r="C167" s="297"/>
      <c r="D167" s="297"/>
      <c r="E167" s="297"/>
      <c r="F167" s="297"/>
      <c r="G167" s="297"/>
      <c r="H167" s="297"/>
      <c r="I167" s="297"/>
      <c r="J167" s="297"/>
      <c r="K167" s="297"/>
      <c r="L167" s="297"/>
    </row>
    <row r="168" spans="1:12" s="299" customFormat="1" hidden="1" x14ac:dyDescent="0.2">
      <c r="A168" s="433"/>
      <c r="B168" s="297"/>
      <c r="C168" s="297"/>
      <c r="D168" s="297"/>
      <c r="E168" s="297"/>
      <c r="F168" s="297"/>
      <c r="G168" s="297"/>
      <c r="H168" s="297"/>
      <c r="I168" s="297"/>
      <c r="J168" s="297"/>
      <c r="K168" s="297"/>
      <c r="L168" s="297"/>
    </row>
    <row r="169" spans="1:12" hidden="1" x14ac:dyDescent="0.2">
      <c r="B169" s="72"/>
      <c r="E169" s="27" t="s">
        <v>18</v>
      </c>
      <c r="F169" s="127"/>
    </row>
    <row r="170" spans="1:12" hidden="1" x14ac:dyDescent="0.2">
      <c r="B170" s="1" t="str">
        <f>B96</f>
        <v>Stichting Windroos Foundation</v>
      </c>
      <c r="C170" s="1"/>
    </row>
    <row r="171" spans="1:12" hidden="1" x14ac:dyDescent="0.2">
      <c r="B171" s="5"/>
      <c r="C171" s="5"/>
      <c r="D171" s="4"/>
      <c r="E171" s="4"/>
      <c r="F171" s="4"/>
      <c r="G171" s="4"/>
      <c r="H171" s="4"/>
      <c r="I171" s="4"/>
      <c r="J171" s="4"/>
      <c r="K171" s="4"/>
      <c r="L171" s="4"/>
    </row>
    <row r="172" spans="1:12" hidden="1" x14ac:dyDescent="0.2">
      <c r="B172" s="72"/>
    </row>
    <row r="173" spans="1:12" hidden="1" x14ac:dyDescent="0.2">
      <c r="B173" s="72"/>
    </row>
    <row r="174" spans="1:12" hidden="1" x14ac:dyDescent="0.2">
      <c r="B174" s="1" t="str">
        <f>B100</f>
        <v>5.1.5 TOELICHTING OP DE BALANS</v>
      </c>
    </row>
    <row r="175" spans="1:12" hidden="1" x14ac:dyDescent="0.2">
      <c r="B175" s="1"/>
    </row>
    <row r="176" spans="1:12" hidden="1" x14ac:dyDescent="0.2">
      <c r="B176" s="1" t="s">
        <v>22</v>
      </c>
    </row>
    <row r="177" spans="1:12" s="371" customFormat="1" hidden="1" x14ac:dyDescent="0.2">
      <c r="A177" s="433"/>
      <c r="B177" s="1"/>
    </row>
    <row r="178" spans="1:12" hidden="1" x14ac:dyDescent="0.2">
      <c r="B178" s="59" t="s">
        <v>196</v>
      </c>
    </row>
    <row r="179" spans="1:12" hidden="1" x14ac:dyDescent="0.2">
      <c r="B179" s="59"/>
    </row>
    <row r="180" spans="1:12" hidden="1" x14ac:dyDescent="0.2">
      <c r="B180" s="18" t="s">
        <v>119</v>
      </c>
      <c r="J180" s="113">
        <f>J106</f>
        <v>43100</v>
      </c>
      <c r="K180" s="27"/>
      <c r="L180" s="113">
        <f>L106</f>
        <v>42735</v>
      </c>
    </row>
    <row r="181" spans="1:12" hidden="1" x14ac:dyDescent="0.2">
      <c r="B181" s="59"/>
      <c r="J181" s="27" t="s">
        <v>6</v>
      </c>
      <c r="K181" s="27"/>
      <c r="L181" s="27" t="s">
        <v>6</v>
      </c>
    </row>
    <row r="182" spans="1:12" hidden="1" x14ac:dyDescent="0.2">
      <c r="J182" s="64"/>
      <c r="L182" s="10"/>
    </row>
    <row r="183" spans="1:12" hidden="1" x14ac:dyDescent="0.2">
      <c r="B183" s="127" t="s">
        <v>168</v>
      </c>
      <c r="J183" s="111"/>
      <c r="L183" s="111"/>
    </row>
    <row r="184" spans="1:12" hidden="1" x14ac:dyDescent="0.2">
      <c r="B184" s="127" t="s">
        <v>169</v>
      </c>
      <c r="J184" s="111"/>
      <c r="L184" s="111"/>
    </row>
    <row r="185" spans="1:12" hidden="1" x14ac:dyDescent="0.2">
      <c r="B185" s="127" t="s">
        <v>170</v>
      </c>
      <c r="J185" s="111"/>
      <c r="L185" s="111"/>
    </row>
    <row r="186" spans="1:12" hidden="1" x14ac:dyDescent="0.2">
      <c r="B186" s="127" t="s">
        <v>171</v>
      </c>
    </row>
    <row r="187" spans="1:12" hidden="1" x14ac:dyDescent="0.2">
      <c r="B187" s="127"/>
      <c r="J187" s="111"/>
      <c r="L187" s="111"/>
    </row>
    <row r="188" spans="1:12" hidden="1" x14ac:dyDescent="0.2">
      <c r="B188" s="127"/>
      <c r="J188" s="111"/>
      <c r="L188" s="111"/>
    </row>
    <row r="189" spans="1:12" hidden="1" x14ac:dyDescent="0.2"/>
    <row r="190" spans="1:12" ht="13.5" hidden="1" thickBot="1" x14ac:dyDescent="0.25">
      <c r="B190" t="s">
        <v>133</v>
      </c>
      <c r="J190" s="26">
        <f>SUM(J183:J189)</f>
        <v>0</v>
      </c>
      <c r="L190" s="26">
        <f>SUM(L183:L189)</f>
        <v>0</v>
      </c>
    </row>
    <row r="191" spans="1:12" ht="13.5" hidden="1" thickTop="1" x14ac:dyDescent="0.2"/>
    <row r="192" spans="1:12" hidden="1" x14ac:dyDescent="0.2">
      <c r="B192" s="129" t="s">
        <v>132</v>
      </c>
      <c r="C192" s="130"/>
      <c r="D192" s="130"/>
      <c r="E192" s="130"/>
      <c r="F192" s="130"/>
      <c r="G192" s="131"/>
      <c r="H192" s="131"/>
      <c r="I192" s="131"/>
      <c r="J192" s="132"/>
      <c r="K192" s="130"/>
      <c r="L192" s="126"/>
    </row>
    <row r="193" spans="1:12" hidden="1" x14ac:dyDescent="0.2">
      <c r="B193" s="295" t="s">
        <v>427</v>
      </c>
      <c r="C193" s="292"/>
      <c r="D193" s="292"/>
      <c r="E193" s="292"/>
      <c r="F193" s="292"/>
      <c r="G193" s="292"/>
      <c r="H193" s="292"/>
      <c r="I193" s="292"/>
      <c r="J193" s="292"/>
      <c r="K193" s="292"/>
      <c r="L193" s="293"/>
    </row>
    <row r="194" spans="1:12" hidden="1" x14ac:dyDescent="0.2">
      <c r="B194" s="620" t="s">
        <v>522</v>
      </c>
      <c r="C194" s="621"/>
      <c r="D194" s="621"/>
      <c r="E194" s="621"/>
      <c r="F194" s="621"/>
      <c r="G194" s="621"/>
      <c r="H194" s="621"/>
      <c r="I194" s="621"/>
      <c r="J194" s="621"/>
      <c r="K194" s="621"/>
      <c r="L194" s="622"/>
    </row>
    <row r="195" spans="1:12" hidden="1" x14ac:dyDescent="0.2">
      <c r="B195" s="582"/>
      <c r="C195" s="583"/>
      <c r="D195" s="583"/>
      <c r="E195" s="583"/>
      <c r="F195" s="583"/>
      <c r="G195" s="583"/>
      <c r="H195" s="583"/>
      <c r="I195" s="583"/>
      <c r="J195" s="583"/>
      <c r="K195" s="583"/>
      <c r="L195" s="584"/>
    </row>
    <row r="196" spans="1:12" hidden="1" x14ac:dyDescent="0.2"/>
    <row r="197" spans="1:12" hidden="1" x14ac:dyDescent="0.2"/>
    <row r="198" spans="1:12" hidden="1" x14ac:dyDescent="0.2">
      <c r="B198" s="214" t="s">
        <v>453</v>
      </c>
      <c r="C198" s="304"/>
    </row>
    <row r="199" spans="1:12" s="241" customFormat="1" hidden="1" x14ac:dyDescent="0.2">
      <c r="A199" s="433"/>
      <c r="B199" s="214"/>
      <c r="C199" s="304"/>
    </row>
    <row r="200" spans="1:12" s="242" customFormat="1" hidden="1" x14ac:dyDescent="0.2">
      <c r="A200" s="433"/>
      <c r="B200" s="231" t="s">
        <v>119</v>
      </c>
      <c r="C200" s="304"/>
      <c r="J200" s="113">
        <f>J106</f>
        <v>43100</v>
      </c>
      <c r="K200" s="27"/>
      <c r="L200" s="113">
        <f>L106</f>
        <v>42735</v>
      </c>
    </row>
    <row r="201" spans="1:12" s="242" customFormat="1" hidden="1" x14ac:dyDescent="0.2">
      <c r="A201" s="433"/>
      <c r="B201" s="214"/>
      <c r="C201" s="304"/>
      <c r="J201" s="27" t="s">
        <v>6</v>
      </c>
      <c r="K201" s="27"/>
      <c r="L201" s="27" t="s">
        <v>6</v>
      </c>
    </row>
    <row r="202" spans="1:12" s="241" customFormat="1" hidden="1" x14ac:dyDescent="0.2">
      <c r="A202" s="433"/>
      <c r="B202" s="304"/>
      <c r="C202" s="304"/>
      <c r="J202" s="64"/>
      <c r="K202" s="304"/>
      <c r="L202" s="10"/>
    </row>
    <row r="203" spans="1:12" s="241" customFormat="1" hidden="1" x14ac:dyDescent="0.2">
      <c r="A203" s="433"/>
      <c r="B203" s="264" t="s">
        <v>494</v>
      </c>
      <c r="C203" s="304"/>
      <c r="J203" s="111"/>
      <c r="K203" s="304"/>
      <c r="L203" s="111"/>
    </row>
    <row r="204" spans="1:12" hidden="1" x14ac:dyDescent="0.2">
      <c r="B204" s="264" t="s">
        <v>256</v>
      </c>
      <c r="C204" s="304"/>
      <c r="J204" s="10">
        <f>J226</f>
        <v>0</v>
      </c>
      <c r="L204" s="111"/>
    </row>
    <row r="205" spans="1:12" hidden="1" x14ac:dyDescent="0.2">
      <c r="B205" s="307" t="s">
        <v>454</v>
      </c>
      <c r="C205" s="304"/>
      <c r="J205" s="10">
        <f>H226</f>
        <v>0</v>
      </c>
      <c r="L205" s="111"/>
    </row>
    <row r="206" spans="1:12" hidden="1" x14ac:dyDescent="0.2">
      <c r="B206" s="264"/>
      <c r="C206" s="304"/>
      <c r="J206" s="111"/>
      <c r="L206" s="111"/>
    </row>
    <row r="207" spans="1:12" hidden="1" x14ac:dyDescent="0.2">
      <c r="B207" s="264"/>
      <c r="C207" s="304"/>
      <c r="J207" s="111"/>
      <c r="L207" s="111"/>
    </row>
    <row r="208" spans="1:12" hidden="1" x14ac:dyDescent="0.2">
      <c r="B208" s="304"/>
      <c r="C208" s="304"/>
      <c r="J208" s="304"/>
      <c r="K208" s="304"/>
      <c r="L208" s="304"/>
    </row>
    <row r="209" spans="1:12" ht="13.5" hidden="1" thickBot="1" x14ac:dyDescent="0.25">
      <c r="B209" s="303" t="s">
        <v>455</v>
      </c>
      <c r="C209" s="304"/>
      <c r="J209" s="26">
        <f>SUM(J203:J208)</f>
        <v>0</v>
      </c>
      <c r="K209" s="304"/>
      <c r="L209" s="26">
        <f>SUM(L203:L208)</f>
        <v>0</v>
      </c>
    </row>
    <row r="210" spans="1:12" ht="13.5" hidden="1" thickTop="1" x14ac:dyDescent="0.2">
      <c r="B210" s="304"/>
      <c r="C210" s="304"/>
    </row>
    <row r="211" spans="1:12" hidden="1" x14ac:dyDescent="0.2">
      <c r="B211" s="304"/>
      <c r="C211" s="304"/>
    </row>
    <row r="212" spans="1:12" s="201" customFormat="1" hidden="1" x14ac:dyDescent="0.2">
      <c r="A212" s="433"/>
      <c r="B212" s="231" t="s">
        <v>493</v>
      </c>
    </row>
    <row r="213" spans="1:12" s="201" customFormat="1" hidden="1" x14ac:dyDescent="0.2">
      <c r="A213" s="433"/>
      <c r="B213" s="304" t="s">
        <v>456</v>
      </c>
      <c r="C213" s="304"/>
    </row>
    <row r="214" spans="1:12" hidden="1" x14ac:dyDescent="0.2">
      <c r="B214" s="304"/>
      <c r="C214" s="304"/>
      <c r="F214" s="47" t="s">
        <v>458</v>
      </c>
      <c r="G214" s="81"/>
      <c r="H214" s="304"/>
      <c r="I214" s="81"/>
      <c r="J214" s="304"/>
    </row>
    <row r="215" spans="1:12" hidden="1" x14ac:dyDescent="0.2">
      <c r="B215" s="29" t="s">
        <v>457</v>
      </c>
      <c r="C215" s="304"/>
      <c r="F215" s="47" t="s">
        <v>459</v>
      </c>
      <c r="G215" s="81"/>
      <c r="H215" s="308" t="s">
        <v>460</v>
      </c>
      <c r="I215" s="81"/>
      <c r="J215" s="308" t="s">
        <v>460</v>
      </c>
      <c r="L215" s="81" t="s">
        <v>53</v>
      </c>
    </row>
    <row r="216" spans="1:12" hidden="1" x14ac:dyDescent="0.2">
      <c r="F216" s="47" t="s">
        <v>461</v>
      </c>
      <c r="G216" s="81"/>
      <c r="H216" s="47" t="s">
        <v>462</v>
      </c>
      <c r="I216" s="81"/>
      <c r="J216" s="47" t="s">
        <v>463</v>
      </c>
      <c r="L216" s="310">
        <f>J106</f>
        <v>43100</v>
      </c>
    </row>
    <row r="217" spans="1:12" hidden="1" x14ac:dyDescent="0.2">
      <c r="B217" s="12"/>
      <c r="C217" s="12"/>
      <c r="D217" s="12"/>
      <c r="F217" s="309" t="s">
        <v>464</v>
      </c>
      <c r="G217" s="81"/>
      <c r="H217" s="309" t="s">
        <v>465</v>
      </c>
      <c r="I217" s="81"/>
      <c r="J217" s="309" t="s">
        <v>466</v>
      </c>
      <c r="L217" s="12"/>
    </row>
    <row r="218" spans="1:12" hidden="1" x14ac:dyDescent="0.2">
      <c r="B218" s="304"/>
      <c r="C218" s="304"/>
      <c r="D218" s="27"/>
      <c r="F218" s="27" t="s">
        <v>6</v>
      </c>
      <c r="G218" s="27"/>
      <c r="H218" s="27" t="s">
        <v>6</v>
      </c>
      <c r="I218" s="82"/>
      <c r="J218" s="27" t="s">
        <v>6</v>
      </c>
      <c r="L218" s="27" t="s">
        <v>6</v>
      </c>
    </row>
    <row r="219" spans="1:12" hidden="1" x14ac:dyDescent="0.2">
      <c r="B219" s="304"/>
      <c r="C219" s="304"/>
      <c r="D219" s="302"/>
    </row>
    <row r="220" spans="1:12" hidden="1" x14ac:dyDescent="0.2">
      <c r="B220" s="265"/>
      <c r="C220" s="265"/>
      <c r="D220" s="265"/>
      <c r="F220" s="265"/>
      <c r="G220" s="44"/>
      <c r="H220" s="265"/>
      <c r="I220" s="10"/>
      <c r="J220" s="265"/>
      <c r="L220" s="10">
        <f>F220-H220-J220</f>
        <v>0</v>
      </c>
    </row>
    <row r="221" spans="1:12" hidden="1" x14ac:dyDescent="0.2">
      <c r="B221" s="265"/>
      <c r="C221" s="265"/>
      <c r="D221" s="265"/>
      <c r="F221" s="265"/>
      <c r="G221" s="44"/>
      <c r="H221" s="265"/>
      <c r="I221" s="10"/>
      <c r="J221" s="265"/>
      <c r="L221" s="10">
        <f>F221-H221-J221</f>
        <v>0</v>
      </c>
    </row>
    <row r="222" spans="1:12" hidden="1" x14ac:dyDescent="0.2">
      <c r="B222" s="265"/>
      <c r="C222" s="265"/>
      <c r="D222" s="265"/>
      <c r="F222" s="265"/>
      <c r="G222" s="44"/>
      <c r="H222" s="265"/>
      <c r="I222" s="10"/>
      <c r="J222" s="265"/>
      <c r="L222" s="10">
        <f>F222-H222-J222</f>
        <v>0</v>
      </c>
    </row>
    <row r="223" spans="1:12" hidden="1" x14ac:dyDescent="0.2">
      <c r="B223" s="265"/>
      <c r="C223" s="265"/>
      <c r="D223" s="265"/>
      <c r="F223" s="265"/>
      <c r="G223" s="44"/>
      <c r="H223" s="265"/>
      <c r="I223" s="10"/>
      <c r="J223" s="265"/>
      <c r="L223" s="10">
        <f>F223-H223-J223</f>
        <v>0</v>
      </c>
    </row>
    <row r="224" spans="1:12" hidden="1" x14ac:dyDescent="0.2">
      <c r="B224" s="265"/>
      <c r="C224" s="265"/>
      <c r="D224" s="265"/>
      <c r="F224" s="265"/>
      <c r="G224" s="44"/>
      <c r="H224" s="265"/>
      <c r="I224" s="10"/>
      <c r="J224" s="265"/>
      <c r="L224" s="10">
        <f>F224-H224-J224</f>
        <v>0</v>
      </c>
    </row>
    <row r="225" spans="1:12" hidden="1" x14ac:dyDescent="0.2">
      <c r="B225" s="304"/>
      <c r="C225" s="304"/>
      <c r="D225" s="304"/>
      <c r="F225" s="304"/>
      <c r="G225" s="304"/>
      <c r="H225" s="304"/>
      <c r="J225" s="304"/>
      <c r="K225" s="304"/>
      <c r="L225" s="304"/>
    </row>
    <row r="226" spans="1:12" ht="13.5" hidden="1" thickBot="1" x14ac:dyDescent="0.25">
      <c r="B226" s="303" t="s">
        <v>467</v>
      </c>
      <c r="C226" s="304"/>
      <c r="D226" s="301"/>
      <c r="F226" s="26">
        <f>SUM(F219:F224)</f>
        <v>0</v>
      </c>
      <c r="G226" s="304"/>
      <c r="H226" s="26">
        <f>SUM(H219:H224)</f>
        <v>0</v>
      </c>
      <c r="J226" s="26">
        <f>SUM(J219:J224)</f>
        <v>0</v>
      </c>
      <c r="K226" s="304"/>
      <c r="L226" s="26">
        <f>SUM(L219:L224)</f>
        <v>0</v>
      </c>
    </row>
    <row r="227" spans="1:12" ht="13.5" hidden="1" thickTop="1" x14ac:dyDescent="0.2"/>
    <row r="228" spans="1:12" hidden="1" x14ac:dyDescent="0.2">
      <c r="B228" s="211" t="s">
        <v>132</v>
      </c>
      <c r="C228" s="130"/>
      <c r="D228" s="130"/>
      <c r="E228" s="130"/>
      <c r="F228" s="130"/>
      <c r="G228" s="131"/>
      <c r="H228" s="131"/>
      <c r="I228" s="131"/>
      <c r="J228" s="132"/>
      <c r="K228" s="130"/>
      <c r="L228" s="126"/>
    </row>
    <row r="229" spans="1:12" hidden="1" x14ac:dyDescent="0.2">
      <c r="B229" s="579"/>
      <c r="C229" s="580"/>
      <c r="D229" s="580"/>
      <c r="E229" s="580"/>
      <c r="F229" s="580"/>
      <c r="G229" s="580"/>
      <c r="H229" s="580"/>
      <c r="I229" s="580"/>
      <c r="J229" s="580"/>
      <c r="K229" s="580"/>
      <c r="L229" s="581"/>
    </row>
    <row r="230" spans="1:12" hidden="1" x14ac:dyDescent="0.2">
      <c r="B230" s="579"/>
      <c r="C230" s="580"/>
      <c r="D230" s="580"/>
      <c r="E230" s="580"/>
      <c r="F230" s="580"/>
      <c r="G230" s="580"/>
      <c r="H230" s="580"/>
      <c r="I230" s="580"/>
      <c r="J230" s="580"/>
      <c r="K230" s="580"/>
      <c r="L230" s="581"/>
    </row>
    <row r="231" spans="1:12" hidden="1" x14ac:dyDescent="0.2">
      <c r="B231" s="582"/>
      <c r="C231" s="583"/>
      <c r="D231" s="583"/>
      <c r="E231" s="583"/>
      <c r="F231" s="583"/>
      <c r="G231" s="583"/>
      <c r="H231" s="583"/>
      <c r="I231" s="583"/>
      <c r="J231" s="583"/>
      <c r="K231" s="583"/>
      <c r="L231" s="584"/>
    </row>
    <row r="232" spans="1:12" hidden="1" x14ac:dyDescent="0.2"/>
    <row r="233" spans="1:12" hidden="1" x14ac:dyDescent="0.2"/>
    <row r="234" spans="1:12" hidden="1" x14ac:dyDescent="0.2"/>
    <row r="235" spans="1:12" s="335" customFormat="1" hidden="1" x14ac:dyDescent="0.2">
      <c r="A235" s="433"/>
    </row>
    <row r="236" spans="1:12" s="246" customFormat="1" hidden="1" x14ac:dyDescent="0.2">
      <c r="A236" s="433"/>
    </row>
    <row r="237" spans="1:12" s="246" customFormat="1" hidden="1" x14ac:dyDescent="0.2">
      <c r="A237" s="433"/>
    </row>
    <row r="238" spans="1:12" s="246" customFormat="1" hidden="1" x14ac:dyDescent="0.2">
      <c r="A238" s="433"/>
    </row>
    <row r="239" spans="1:12" s="246" customFormat="1" hidden="1" x14ac:dyDescent="0.2">
      <c r="A239" s="433"/>
    </row>
    <row r="240" spans="1:12" s="246" customFormat="1" hidden="1" x14ac:dyDescent="0.2">
      <c r="A240" s="433"/>
    </row>
    <row r="241" spans="1:22" s="246" customFormat="1" hidden="1" x14ac:dyDescent="0.2">
      <c r="A241" s="433"/>
      <c r="B241" s="170"/>
      <c r="C241" s="136"/>
    </row>
    <row r="242" spans="1:22" s="246" customFormat="1" hidden="1" x14ac:dyDescent="0.2">
      <c r="A242" s="433"/>
      <c r="B242" s="170"/>
      <c r="C242" s="136"/>
    </row>
    <row r="243" spans="1:22" hidden="1" x14ac:dyDescent="0.2">
      <c r="B243" s="14"/>
      <c r="C243" s="14"/>
      <c r="D243" s="14"/>
      <c r="E243" s="14"/>
      <c r="F243" s="14"/>
      <c r="G243" s="14"/>
      <c r="H243" s="14"/>
      <c r="I243" s="14"/>
      <c r="J243" s="14"/>
      <c r="K243" s="14"/>
      <c r="L243" s="14"/>
    </row>
    <row r="244" spans="1:22" hidden="1" x14ac:dyDescent="0.2">
      <c r="E244" s="27" t="s">
        <v>18</v>
      </c>
      <c r="F244" s="127"/>
    </row>
    <row r="245" spans="1:22" hidden="1" x14ac:dyDescent="0.2">
      <c r="B245" s="1" t="str">
        <f>B170</f>
        <v>Stichting Windroos Foundation</v>
      </c>
      <c r="C245" s="1"/>
    </row>
    <row r="246" spans="1:22" hidden="1" x14ac:dyDescent="0.2">
      <c r="B246" s="5"/>
      <c r="C246" s="5"/>
      <c r="D246" s="4"/>
      <c r="E246" s="4"/>
      <c r="F246" s="4"/>
      <c r="G246" s="4"/>
      <c r="H246" s="4"/>
      <c r="I246" s="4"/>
      <c r="J246" s="4"/>
      <c r="K246" s="4"/>
      <c r="L246" s="4"/>
    </row>
    <row r="247" spans="1:22" hidden="1" x14ac:dyDescent="0.2">
      <c r="B247" s="72"/>
    </row>
    <row r="248" spans="1:22" hidden="1" x14ac:dyDescent="0.2">
      <c r="B248" s="72"/>
    </row>
    <row r="249" spans="1:22" hidden="1" x14ac:dyDescent="0.2">
      <c r="B249" s="481" t="str">
        <f>B174</f>
        <v>5.1.5 TOELICHTING OP DE BALANS</v>
      </c>
      <c r="C249" s="482"/>
      <c r="D249" s="482"/>
      <c r="E249" s="482"/>
      <c r="F249" s="482"/>
      <c r="G249" s="482"/>
      <c r="H249" s="482"/>
      <c r="I249" s="482"/>
      <c r="J249" s="482"/>
      <c r="K249" s="482"/>
      <c r="L249" s="482"/>
    </row>
    <row r="250" spans="1:22" hidden="1" x14ac:dyDescent="0.2">
      <c r="B250" s="481"/>
      <c r="C250" s="482"/>
      <c r="D250" s="482"/>
      <c r="E250" s="482"/>
      <c r="F250" s="482"/>
      <c r="G250" s="482"/>
      <c r="H250" s="482"/>
      <c r="I250" s="482"/>
      <c r="J250" s="482"/>
      <c r="K250" s="482"/>
      <c r="L250" s="482"/>
    </row>
    <row r="251" spans="1:22" hidden="1" x14ac:dyDescent="0.2">
      <c r="B251" s="482"/>
      <c r="C251" s="482"/>
      <c r="D251" s="482"/>
      <c r="E251" s="482"/>
      <c r="F251" s="482"/>
      <c r="G251" s="482"/>
      <c r="H251" s="482"/>
      <c r="I251" s="482"/>
      <c r="J251" s="482"/>
      <c r="K251" s="482"/>
      <c r="L251" s="482"/>
      <c r="N251" s="136"/>
      <c r="O251" s="136"/>
      <c r="P251" s="136"/>
      <c r="Q251" s="136"/>
      <c r="R251" s="136"/>
      <c r="S251" s="136"/>
      <c r="T251" s="136"/>
      <c r="U251" s="136"/>
      <c r="V251" s="136"/>
    </row>
    <row r="252" spans="1:22" hidden="1" x14ac:dyDescent="0.2">
      <c r="B252" s="481" t="s">
        <v>598</v>
      </c>
      <c r="C252" s="483"/>
      <c r="D252" s="482"/>
      <c r="E252" s="482"/>
      <c r="F252" s="482"/>
      <c r="G252" s="482"/>
      <c r="H252" s="481"/>
      <c r="I252" s="481"/>
      <c r="J252" s="481"/>
      <c r="K252" s="481"/>
      <c r="L252" s="481"/>
      <c r="N252" s="136"/>
      <c r="O252" s="136"/>
      <c r="P252" s="136"/>
      <c r="Q252" s="136"/>
      <c r="R252" s="136"/>
      <c r="S252" s="136"/>
      <c r="T252" s="136"/>
      <c r="U252" s="136"/>
      <c r="V252" s="136"/>
    </row>
    <row r="253" spans="1:22" hidden="1" x14ac:dyDescent="0.2">
      <c r="B253" s="484"/>
      <c r="C253" s="484"/>
      <c r="D253" s="482"/>
      <c r="E253" s="482"/>
      <c r="F253" s="482"/>
      <c r="G253" s="482"/>
      <c r="H253" s="481"/>
      <c r="I253" s="481"/>
      <c r="J253" s="481"/>
      <c r="K253" s="481"/>
      <c r="L253" s="481"/>
      <c r="N253" s="136"/>
      <c r="O253" s="136"/>
      <c r="P253" s="136"/>
      <c r="Q253" s="136"/>
      <c r="R253" s="136"/>
      <c r="S253" s="136"/>
      <c r="T253" s="136"/>
      <c r="U253" s="136"/>
      <c r="V253" s="136"/>
    </row>
    <row r="254" spans="1:22" hidden="1" x14ac:dyDescent="0.2">
      <c r="B254" s="482"/>
      <c r="C254" s="482"/>
      <c r="D254" s="485" t="s">
        <v>629</v>
      </c>
      <c r="E254" s="486"/>
      <c r="F254" s="485">
        <v>2014</v>
      </c>
      <c r="G254" s="486"/>
      <c r="H254" s="485">
        <v>2016</v>
      </c>
      <c r="I254" s="482"/>
      <c r="J254" s="485">
        <v>2017</v>
      </c>
      <c r="K254" s="487"/>
      <c r="L254" s="485" t="s">
        <v>21</v>
      </c>
    </row>
    <row r="255" spans="1:22" hidden="1" x14ac:dyDescent="0.2">
      <c r="B255" s="482"/>
      <c r="C255" s="482"/>
      <c r="D255" s="488" t="s">
        <v>6</v>
      </c>
      <c r="E255" s="487"/>
      <c r="F255" s="488" t="s">
        <v>6</v>
      </c>
      <c r="G255" s="487"/>
      <c r="H255" s="488" t="s">
        <v>6</v>
      </c>
      <c r="I255" s="482"/>
      <c r="J255" s="488" t="s">
        <v>6</v>
      </c>
      <c r="K255" s="487"/>
      <c r="L255" s="488" t="s">
        <v>6</v>
      </c>
    </row>
    <row r="256" spans="1:22" hidden="1" x14ac:dyDescent="0.2">
      <c r="B256" s="489"/>
      <c r="C256" s="482"/>
      <c r="D256" s="482"/>
      <c r="E256" s="482"/>
      <c r="F256" s="482"/>
      <c r="G256" s="482"/>
      <c r="H256" s="482"/>
      <c r="I256" s="482"/>
      <c r="J256" s="482"/>
      <c r="K256" s="482"/>
      <c r="L256" s="482"/>
    </row>
    <row r="257" spans="2:12" hidden="1" x14ac:dyDescent="0.2">
      <c r="B257" s="489" t="s">
        <v>150</v>
      </c>
      <c r="C257" s="482"/>
      <c r="D257" s="490">
        <v>54913</v>
      </c>
      <c r="E257" s="491"/>
      <c r="F257" s="492">
        <v>1158</v>
      </c>
      <c r="G257" s="491"/>
      <c r="H257" s="490"/>
      <c r="I257" s="490"/>
      <c r="J257" s="490"/>
      <c r="K257" s="491"/>
      <c r="L257" s="493">
        <f>SUM(D257:H257)</f>
        <v>56071</v>
      </c>
    </row>
    <row r="258" spans="2:12" hidden="1" x14ac:dyDescent="0.2">
      <c r="B258" s="489"/>
      <c r="C258" s="482"/>
      <c r="D258" s="490"/>
      <c r="E258" s="491"/>
      <c r="F258" s="494"/>
      <c r="G258" s="491"/>
      <c r="H258" s="492" t="s">
        <v>70</v>
      </c>
      <c r="I258" s="490"/>
      <c r="J258" s="494"/>
      <c r="K258" s="491"/>
      <c r="L258" s="493"/>
    </row>
    <row r="259" spans="2:12" hidden="1" x14ac:dyDescent="0.2">
      <c r="B259" s="495" t="s">
        <v>151</v>
      </c>
      <c r="C259" s="482"/>
      <c r="D259" s="490"/>
      <c r="E259" s="491"/>
      <c r="F259" s="490"/>
      <c r="G259" s="491"/>
      <c r="H259" s="492">
        <v>0</v>
      </c>
      <c r="I259" s="490"/>
      <c r="J259" s="492">
        <v>0</v>
      </c>
      <c r="K259" s="491"/>
      <c r="L259" s="493">
        <f>SUM(G259:K259)</f>
        <v>0</v>
      </c>
    </row>
    <row r="260" spans="2:12" hidden="1" x14ac:dyDescent="0.2">
      <c r="B260" s="495" t="s">
        <v>152</v>
      </c>
      <c r="C260" s="482"/>
      <c r="D260" s="490">
        <v>0</v>
      </c>
      <c r="E260" s="491"/>
      <c r="F260" s="492">
        <v>4731</v>
      </c>
      <c r="G260" s="491"/>
      <c r="H260" s="490"/>
      <c r="I260" s="490"/>
      <c r="J260" s="490"/>
      <c r="K260" s="491"/>
      <c r="L260" s="493">
        <f>SUM(D260:K260)</f>
        <v>4731</v>
      </c>
    </row>
    <row r="261" spans="2:12" hidden="1" x14ac:dyDescent="0.2">
      <c r="B261" s="495" t="s">
        <v>153</v>
      </c>
      <c r="C261" s="482"/>
      <c r="D261" s="496">
        <v>-54913</v>
      </c>
      <c r="E261" s="491"/>
      <c r="F261" s="496">
        <v>-5889</v>
      </c>
      <c r="G261" s="491"/>
      <c r="H261" s="497"/>
      <c r="I261" s="490"/>
      <c r="J261" s="497"/>
      <c r="K261" s="491"/>
      <c r="L261" s="498">
        <f>SUM(D261:K261)</f>
        <v>-60802</v>
      </c>
    </row>
    <row r="262" spans="2:12" hidden="1" x14ac:dyDescent="0.2">
      <c r="B262" s="495" t="s">
        <v>272</v>
      </c>
      <c r="C262" s="482"/>
      <c r="D262" s="494">
        <f>SUM(D259:D261)</f>
        <v>-54913</v>
      </c>
      <c r="E262" s="491"/>
      <c r="F262" s="494">
        <f>SUM(F259:F261)</f>
        <v>-1158</v>
      </c>
      <c r="G262" s="491"/>
      <c r="H262" s="494">
        <f>SUM(H259:H261)</f>
        <v>0</v>
      </c>
      <c r="I262" s="490"/>
      <c r="J262" s="494">
        <f>SUM(J259:J261)</f>
        <v>0</v>
      </c>
      <c r="K262" s="499"/>
      <c r="L262" s="494">
        <f>SUM(L259:L261)</f>
        <v>-56071</v>
      </c>
    </row>
    <row r="263" spans="2:12" ht="13.5" hidden="1" thickBot="1" x14ac:dyDescent="0.25">
      <c r="B263" s="495"/>
      <c r="C263" s="482"/>
      <c r="D263" s="500"/>
      <c r="E263" s="491"/>
      <c r="F263" s="500"/>
      <c r="G263" s="491"/>
      <c r="H263" s="501"/>
      <c r="I263" s="490"/>
      <c r="J263" s="501"/>
      <c r="K263" s="491"/>
      <c r="L263" s="500"/>
    </row>
    <row r="264" spans="2:12" ht="13.5" hidden="1" thickTop="1" x14ac:dyDescent="0.2">
      <c r="B264" s="489" t="s">
        <v>154</v>
      </c>
      <c r="C264" s="482"/>
      <c r="D264" s="494">
        <f>D262+D257</f>
        <v>0</v>
      </c>
      <c r="E264" s="491"/>
      <c r="F264" s="494">
        <f>F262+F257</f>
        <v>0</v>
      </c>
      <c r="G264" s="491"/>
      <c r="H264" s="494">
        <f>H262+H257</f>
        <v>0</v>
      </c>
      <c r="I264" s="490"/>
      <c r="J264" s="494">
        <f>J262+J257</f>
        <v>0</v>
      </c>
      <c r="K264" s="491"/>
      <c r="L264" s="494">
        <f>L262+L257</f>
        <v>0</v>
      </c>
    </row>
    <row r="265" spans="2:12" hidden="1" x14ac:dyDescent="0.2">
      <c r="B265" s="482"/>
      <c r="C265" s="482"/>
      <c r="D265" s="490"/>
      <c r="E265" s="490"/>
      <c r="F265" s="490"/>
      <c r="G265" s="490"/>
      <c r="H265" s="490"/>
      <c r="I265" s="490"/>
      <c r="J265" s="490"/>
      <c r="K265" s="490"/>
      <c r="L265" s="490"/>
    </row>
    <row r="266" spans="2:12" hidden="1" x14ac:dyDescent="0.2">
      <c r="B266" s="495" t="s">
        <v>199</v>
      </c>
      <c r="C266" s="502"/>
      <c r="D266" s="490"/>
      <c r="E266" s="490"/>
      <c r="F266" s="490"/>
      <c r="G266" s="490"/>
      <c r="H266" s="490"/>
      <c r="I266" s="490"/>
      <c r="J266" s="490"/>
      <c r="K266" s="490"/>
      <c r="L266" s="490"/>
    </row>
    <row r="267" spans="2:12" hidden="1" x14ac:dyDescent="0.2">
      <c r="B267" s="503" t="s">
        <v>70</v>
      </c>
      <c r="C267" s="504"/>
      <c r="D267" s="505" t="s">
        <v>597</v>
      </c>
      <c r="E267" s="488"/>
      <c r="F267" s="505" t="s">
        <v>597</v>
      </c>
      <c r="G267" s="488"/>
      <c r="H267" s="505" t="s">
        <v>597</v>
      </c>
      <c r="I267" s="488"/>
      <c r="J267" s="505" t="s">
        <v>70</v>
      </c>
      <c r="K267" s="482"/>
      <c r="L267" s="482"/>
    </row>
    <row r="268" spans="2:12" hidden="1" x14ac:dyDescent="0.2">
      <c r="B268" s="503" t="s">
        <v>70</v>
      </c>
      <c r="C268" s="504"/>
      <c r="D268" s="505" t="s">
        <v>70</v>
      </c>
      <c r="E268" s="488"/>
      <c r="F268" s="505" t="s">
        <v>70</v>
      </c>
      <c r="G268" s="488"/>
      <c r="H268" s="505" t="s">
        <v>70</v>
      </c>
      <c r="I268" s="488"/>
      <c r="J268" s="505" t="s">
        <v>70</v>
      </c>
      <c r="K268" s="482"/>
      <c r="L268" s="482"/>
    </row>
    <row r="269" spans="2:12" hidden="1" x14ac:dyDescent="0.2">
      <c r="B269" s="495"/>
      <c r="C269" s="495"/>
      <c r="D269" s="482"/>
      <c r="E269" s="482"/>
      <c r="F269" s="482"/>
      <c r="G269" s="482"/>
      <c r="H269" s="482"/>
      <c r="I269" s="482"/>
      <c r="J269" s="482"/>
      <c r="K269" s="482"/>
      <c r="L269" s="482"/>
    </row>
    <row r="270" spans="2:12" hidden="1" x14ac:dyDescent="0.2">
      <c r="B270" s="506" t="s">
        <v>200</v>
      </c>
      <c r="C270" s="495"/>
      <c r="D270" s="482"/>
      <c r="E270" s="482"/>
      <c r="F270" s="482"/>
      <c r="G270" s="482"/>
      <c r="H270" s="482"/>
      <c r="I270" s="482"/>
      <c r="J270" s="482"/>
      <c r="K270" s="482"/>
      <c r="L270" s="482"/>
    </row>
    <row r="271" spans="2:12" hidden="1" x14ac:dyDescent="0.2">
      <c r="B271" s="506" t="s">
        <v>201</v>
      </c>
      <c r="C271" s="495"/>
      <c r="D271" s="482"/>
      <c r="E271" s="482"/>
      <c r="F271" s="482"/>
      <c r="G271" s="482"/>
      <c r="H271" s="482"/>
      <c r="I271" s="482"/>
      <c r="J271" s="482"/>
      <c r="K271" s="482"/>
      <c r="L271" s="482"/>
    </row>
    <row r="272" spans="2:12" hidden="1" x14ac:dyDescent="0.2">
      <c r="B272" s="506" t="s">
        <v>238</v>
      </c>
      <c r="C272" s="495"/>
      <c r="D272" s="482"/>
      <c r="E272" s="482"/>
      <c r="F272" s="482"/>
      <c r="G272" s="482"/>
      <c r="H272" s="482"/>
      <c r="I272" s="482"/>
      <c r="J272" s="482"/>
      <c r="K272" s="482"/>
      <c r="L272" s="482"/>
    </row>
    <row r="273" spans="1:12" hidden="1" x14ac:dyDescent="0.2">
      <c r="B273" s="482"/>
      <c r="C273" s="482"/>
      <c r="D273" s="482"/>
      <c r="E273" s="482"/>
      <c r="F273" s="482"/>
      <c r="G273" s="482"/>
      <c r="H273" s="482"/>
      <c r="I273" s="482"/>
      <c r="J273" s="507">
        <f>J180</f>
        <v>43100</v>
      </c>
      <c r="K273" s="488"/>
      <c r="L273" s="507">
        <f>L180</f>
        <v>42735</v>
      </c>
    </row>
    <row r="274" spans="1:12" hidden="1" x14ac:dyDescent="0.2">
      <c r="B274" s="506"/>
      <c r="C274" s="495"/>
      <c r="D274" s="482"/>
      <c r="E274" s="482"/>
      <c r="F274" s="482"/>
      <c r="G274" s="482"/>
      <c r="H274" s="482"/>
      <c r="I274" s="482"/>
      <c r="J274" s="488" t="s">
        <v>6</v>
      </c>
      <c r="K274" s="482"/>
      <c r="L274" s="488" t="s">
        <v>6</v>
      </c>
    </row>
    <row r="275" spans="1:12" hidden="1" x14ac:dyDescent="0.2">
      <c r="B275" s="495" t="s">
        <v>324</v>
      </c>
      <c r="C275" s="495"/>
      <c r="D275" s="482"/>
      <c r="E275" s="482"/>
      <c r="F275" s="482"/>
      <c r="G275" s="482"/>
      <c r="H275" s="482"/>
      <c r="I275" s="482"/>
      <c r="J275" s="482"/>
      <c r="K275" s="482"/>
      <c r="L275" s="482"/>
    </row>
    <row r="276" spans="1:12" hidden="1" x14ac:dyDescent="0.2">
      <c r="B276" s="506" t="s">
        <v>325</v>
      </c>
      <c r="C276" s="495"/>
      <c r="D276" s="482"/>
      <c r="E276" s="482"/>
      <c r="F276" s="482"/>
      <c r="G276" s="482"/>
      <c r="H276" s="482"/>
      <c r="I276" s="482"/>
      <c r="J276" s="492">
        <v>0</v>
      </c>
      <c r="K276" s="490"/>
      <c r="L276" s="492">
        <v>0</v>
      </c>
    </row>
    <row r="277" spans="1:12" hidden="1" x14ac:dyDescent="0.2">
      <c r="B277" s="506" t="s">
        <v>326</v>
      </c>
      <c r="C277" s="495"/>
      <c r="D277" s="482"/>
      <c r="E277" s="482"/>
      <c r="F277" s="482"/>
      <c r="G277" s="482"/>
      <c r="H277" s="482"/>
      <c r="I277" s="482"/>
      <c r="J277" s="492">
        <v>0</v>
      </c>
      <c r="K277" s="490"/>
      <c r="L277" s="492">
        <v>0</v>
      </c>
    </row>
    <row r="278" spans="1:12" ht="13.5" hidden="1" thickBot="1" x14ac:dyDescent="0.25">
      <c r="B278" s="506"/>
      <c r="C278" s="495"/>
      <c r="D278" s="482"/>
      <c r="E278" s="482"/>
      <c r="F278" s="482"/>
      <c r="G278" s="482"/>
      <c r="H278" s="482"/>
      <c r="I278" s="482"/>
      <c r="J278" s="508">
        <f>J276-J277</f>
        <v>0</v>
      </c>
      <c r="K278" s="490"/>
      <c r="L278" s="508">
        <f>L276-L277</f>
        <v>0</v>
      </c>
    </row>
    <row r="279" spans="1:12" s="371" customFormat="1" ht="13.5" hidden="1" thickTop="1" x14ac:dyDescent="0.2">
      <c r="A279" s="433"/>
      <c r="B279" s="506"/>
      <c r="C279" s="495"/>
      <c r="D279" s="482"/>
      <c r="E279" s="482"/>
      <c r="F279" s="482"/>
      <c r="G279" s="482"/>
      <c r="H279" s="482"/>
      <c r="I279" s="482"/>
      <c r="J279" s="509"/>
      <c r="K279" s="490"/>
      <c r="L279" s="509"/>
    </row>
    <row r="280" spans="1:12" s="371" customFormat="1" hidden="1" x14ac:dyDescent="0.2">
      <c r="A280" s="433"/>
      <c r="B280" s="506"/>
      <c r="C280" s="495"/>
      <c r="D280" s="482"/>
      <c r="E280" s="482"/>
      <c r="F280" s="482"/>
      <c r="G280" s="482"/>
      <c r="H280" s="482"/>
      <c r="I280" s="482"/>
      <c r="J280" s="509"/>
      <c r="K280" s="490"/>
      <c r="L280" s="509"/>
    </row>
    <row r="281" spans="1:12" s="371" customFormat="1" hidden="1" x14ac:dyDescent="0.2">
      <c r="A281" s="433"/>
      <c r="B281" s="481" t="s">
        <v>576</v>
      </c>
      <c r="C281" s="481"/>
      <c r="D281" s="482"/>
      <c r="E281" s="482"/>
      <c r="F281" s="482"/>
      <c r="G281" s="482"/>
      <c r="H281" s="482"/>
      <c r="I281" s="482"/>
      <c r="J281" s="510" t="str">
        <f>J22</f>
        <v>2017</v>
      </c>
      <c r="K281" s="511"/>
      <c r="L281" s="510" t="str">
        <f>L22</f>
        <v>2016</v>
      </c>
    </row>
    <row r="282" spans="1:12" s="371" customFormat="1" hidden="1" x14ac:dyDescent="0.2">
      <c r="A282" s="433"/>
      <c r="B282" s="482"/>
      <c r="C282" s="482"/>
      <c r="D282" s="482"/>
      <c r="E282" s="482"/>
      <c r="F282" s="482"/>
      <c r="G282" s="482"/>
      <c r="H282" s="482"/>
      <c r="I282" s="482"/>
      <c r="J282" s="511" t="s">
        <v>6</v>
      </c>
      <c r="K282" s="511"/>
      <c r="L282" s="511" t="s">
        <v>6</v>
      </c>
    </row>
    <row r="283" spans="1:12" s="371" customFormat="1" hidden="1" x14ac:dyDescent="0.2">
      <c r="A283" s="433"/>
      <c r="B283" s="482"/>
      <c r="C283" s="482"/>
      <c r="D283" s="482"/>
      <c r="E283" s="482"/>
      <c r="F283" s="482"/>
      <c r="G283" s="482"/>
      <c r="H283" s="482"/>
      <c r="I283" s="482"/>
      <c r="J283" s="490"/>
      <c r="K283" s="490"/>
      <c r="L283" s="490"/>
    </row>
    <row r="284" spans="1:12" s="371" customFormat="1" hidden="1" x14ac:dyDescent="0.2">
      <c r="A284" s="433"/>
      <c r="B284" s="482" t="s">
        <v>561</v>
      </c>
      <c r="C284" s="482"/>
      <c r="D284" s="482"/>
      <c r="E284" s="482"/>
      <c r="F284" s="482"/>
      <c r="G284" s="482"/>
      <c r="H284" s="482"/>
      <c r="I284" s="482"/>
      <c r="J284" s="490">
        <f>'5.1.10 toel. res.rek.'!K15</f>
        <v>0</v>
      </c>
      <c r="K284" s="490"/>
      <c r="L284" s="490">
        <f>'5.1.10 toel. res.rek.'!M15</f>
        <v>0</v>
      </c>
    </row>
    <row r="285" spans="1:12" s="371" customFormat="1" hidden="1" x14ac:dyDescent="0.2">
      <c r="A285" s="433"/>
      <c r="B285" s="482" t="s">
        <v>577</v>
      </c>
      <c r="C285" s="482"/>
      <c r="D285" s="482"/>
      <c r="E285" s="482"/>
      <c r="F285" s="482"/>
      <c r="G285" s="482"/>
      <c r="H285" s="482"/>
      <c r="I285" s="482"/>
      <c r="J285" s="512">
        <v>0</v>
      </c>
      <c r="K285" s="490"/>
      <c r="L285" s="512">
        <v>4731</v>
      </c>
    </row>
    <row r="286" spans="1:12" s="371" customFormat="1" hidden="1" x14ac:dyDescent="0.2">
      <c r="A286" s="433"/>
      <c r="B286" s="482"/>
      <c r="C286" s="482"/>
      <c r="D286" s="482"/>
      <c r="E286" s="482"/>
      <c r="F286" s="482"/>
      <c r="G286" s="482"/>
      <c r="H286" s="482"/>
      <c r="I286" s="482"/>
      <c r="J286" s="490"/>
      <c r="K286" s="490"/>
      <c r="L286" s="490"/>
    </row>
    <row r="287" spans="1:12" s="371" customFormat="1" ht="13.5" hidden="1" thickBot="1" x14ac:dyDescent="0.25">
      <c r="A287" s="433"/>
      <c r="B287" s="482" t="s">
        <v>578</v>
      </c>
      <c r="C287" s="482"/>
      <c r="D287" s="482"/>
      <c r="E287" s="482"/>
      <c r="F287" s="482"/>
      <c r="G287" s="482"/>
      <c r="H287" s="482"/>
      <c r="I287" s="482"/>
      <c r="J287" s="508">
        <f>J284-J285</f>
        <v>0</v>
      </c>
      <c r="K287" s="490"/>
      <c r="L287" s="508">
        <f>L284-L285</f>
        <v>-4731</v>
      </c>
    </row>
    <row r="288" spans="1:12" s="371" customFormat="1" ht="13.5" hidden="1" thickTop="1" x14ac:dyDescent="0.2">
      <c r="A288" s="433"/>
      <c r="B288" s="482"/>
      <c r="C288" s="482"/>
      <c r="D288" s="482"/>
      <c r="E288" s="482"/>
      <c r="F288" s="482"/>
      <c r="G288" s="482"/>
      <c r="H288" s="482"/>
      <c r="I288" s="482"/>
      <c r="J288" s="488"/>
      <c r="K288" s="482"/>
      <c r="L288" s="488"/>
    </row>
    <row r="289" spans="1:12" s="371" customFormat="1" hidden="1" x14ac:dyDescent="0.2">
      <c r="A289" s="433"/>
      <c r="B289" s="513" t="s">
        <v>132</v>
      </c>
      <c r="C289" s="514"/>
      <c r="D289" s="514"/>
      <c r="E289" s="514"/>
      <c r="F289" s="514"/>
      <c r="G289" s="515"/>
      <c r="H289" s="515"/>
      <c r="I289" s="515"/>
      <c r="J289" s="515"/>
      <c r="K289" s="514"/>
      <c r="L289" s="516"/>
    </row>
    <row r="290" spans="1:12" s="371" customFormat="1" hidden="1" x14ac:dyDescent="0.2">
      <c r="A290" s="433"/>
      <c r="B290" s="614"/>
      <c r="C290" s="615"/>
      <c r="D290" s="615"/>
      <c r="E290" s="615"/>
      <c r="F290" s="615"/>
      <c r="G290" s="615"/>
      <c r="H290" s="615"/>
      <c r="I290" s="615"/>
      <c r="J290" s="615"/>
      <c r="K290" s="615"/>
      <c r="L290" s="616"/>
    </row>
    <row r="291" spans="1:12" s="371" customFormat="1" hidden="1" x14ac:dyDescent="0.2">
      <c r="A291" s="433"/>
      <c r="B291" s="614"/>
      <c r="C291" s="615"/>
      <c r="D291" s="615"/>
      <c r="E291" s="615"/>
      <c r="F291" s="615"/>
      <c r="G291" s="615"/>
      <c r="H291" s="615"/>
      <c r="I291" s="615"/>
      <c r="J291" s="615"/>
      <c r="K291" s="615"/>
      <c r="L291" s="616"/>
    </row>
    <row r="292" spans="1:12" s="371" customFormat="1" hidden="1" x14ac:dyDescent="0.2">
      <c r="A292" s="433"/>
      <c r="B292" s="617"/>
      <c r="C292" s="618"/>
      <c r="D292" s="618"/>
      <c r="E292" s="618"/>
      <c r="F292" s="618"/>
      <c r="G292" s="618"/>
      <c r="H292" s="618"/>
      <c r="I292" s="618"/>
      <c r="J292" s="618"/>
      <c r="K292" s="618"/>
      <c r="L292" s="619"/>
    </row>
    <row r="293" spans="1:12" s="371" customFormat="1" hidden="1" x14ac:dyDescent="0.2">
      <c r="A293" s="433"/>
      <c r="B293" s="482"/>
      <c r="C293" s="482"/>
      <c r="D293" s="482"/>
      <c r="E293" s="482"/>
      <c r="F293" s="482"/>
      <c r="G293" s="482"/>
      <c r="H293" s="482"/>
      <c r="I293" s="482"/>
      <c r="J293" s="482"/>
      <c r="K293" s="482"/>
      <c r="L293" s="482"/>
    </row>
    <row r="294" spans="1:12" s="371" customFormat="1" hidden="1" x14ac:dyDescent="0.2">
      <c r="A294" s="433"/>
      <c r="B294" s="482"/>
      <c r="C294" s="482"/>
      <c r="D294" s="482"/>
      <c r="E294" s="482"/>
      <c r="F294" s="482"/>
      <c r="G294" s="482"/>
      <c r="H294" s="482"/>
      <c r="I294" s="482"/>
      <c r="J294" s="482"/>
      <c r="K294" s="482"/>
      <c r="L294" s="482"/>
    </row>
    <row r="295" spans="1:12" s="371" customFormat="1" hidden="1" x14ac:dyDescent="0.2">
      <c r="A295" s="433"/>
    </row>
    <row r="296" spans="1:12" s="371" customFormat="1" hidden="1" x14ac:dyDescent="0.2">
      <c r="A296" s="433"/>
    </row>
    <row r="297" spans="1:12" s="371" customFormat="1" hidden="1" x14ac:dyDescent="0.2">
      <c r="A297" s="433"/>
    </row>
    <row r="298" spans="1:12" s="371" customFormat="1" hidden="1" x14ac:dyDescent="0.2">
      <c r="A298" s="433"/>
    </row>
    <row r="299" spans="1:12" s="371" customFormat="1" hidden="1" x14ac:dyDescent="0.2">
      <c r="A299" s="433"/>
    </row>
    <row r="300" spans="1:12" s="371" customFormat="1" hidden="1" x14ac:dyDescent="0.2">
      <c r="A300" s="433"/>
    </row>
    <row r="301" spans="1:12" s="371" customFormat="1" hidden="1" x14ac:dyDescent="0.2">
      <c r="A301" s="433"/>
    </row>
    <row r="302" spans="1:12" s="371" customFormat="1" hidden="1" x14ac:dyDescent="0.2">
      <c r="A302" s="433"/>
    </row>
    <row r="303" spans="1:12" s="371" customFormat="1" hidden="1" x14ac:dyDescent="0.2">
      <c r="A303" s="433"/>
    </row>
    <row r="304" spans="1:12" s="371" customFormat="1" hidden="1" x14ac:dyDescent="0.2">
      <c r="A304" s="433"/>
    </row>
    <row r="305" spans="1:14" s="371" customFormat="1" hidden="1" x14ac:dyDescent="0.2">
      <c r="A305" s="433"/>
    </row>
    <row r="306" spans="1:14" s="371" customFormat="1" hidden="1" x14ac:dyDescent="0.2">
      <c r="A306" s="433"/>
    </row>
    <row r="307" spans="1:14" s="371" customFormat="1" hidden="1" x14ac:dyDescent="0.2">
      <c r="A307" s="433"/>
    </row>
    <row r="308" spans="1:14" s="371" customFormat="1" hidden="1" x14ac:dyDescent="0.2">
      <c r="A308" s="433"/>
    </row>
    <row r="309" spans="1:14" s="371" customFormat="1" hidden="1" x14ac:dyDescent="0.2">
      <c r="A309" s="433"/>
    </row>
    <row r="310" spans="1:14" s="371" customFormat="1" hidden="1" x14ac:dyDescent="0.2">
      <c r="A310" s="433"/>
    </row>
    <row r="311" spans="1:14" s="391" customFormat="1" hidden="1" x14ac:dyDescent="0.2">
      <c r="A311" s="433"/>
      <c r="B311" s="390"/>
      <c r="C311" s="390"/>
      <c r="D311" s="390"/>
      <c r="E311" s="390"/>
      <c r="F311" s="390"/>
      <c r="G311" s="390"/>
      <c r="H311" s="390"/>
      <c r="I311" s="390"/>
      <c r="J311" s="390"/>
      <c r="K311" s="390"/>
      <c r="L311" s="390"/>
    </row>
    <row r="312" spans="1:14" s="391" customFormat="1" hidden="1" x14ac:dyDescent="0.2">
      <c r="A312" s="433"/>
      <c r="B312" s="390"/>
      <c r="C312" s="390"/>
      <c r="D312" s="390"/>
      <c r="E312" s="390"/>
      <c r="F312" s="390"/>
      <c r="G312" s="390"/>
      <c r="H312" s="390"/>
      <c r="I312" s="390"/>
      <c r="J312" s="390"/>
      <c r="K312" s="390"/>
      <c r="L312" s="390"/>
    </row>
    <row r="313" spans="1:14" s="391" customFormat="1" hidden="1" x14ac:dyDescent="0.2">
      <c r="A313" s="433"/>
      <c r="B313" s="390"/>
      <c r="C313" s="390"/>
      <c r="D313" s="390"/>
      <c r="E313" s="390"/>
      <c r="F313" s="390"/>
      <c r="G313" s="390"/>
      <c r="H313" s="390"/>
      <c r="I313" s="390"/>
      <c r="J313" s="390"/>
      <c r="K313" s="390"/>
      <c r="L313" s="390"/>
    </row>
    <row r="314" spans="1:14" s="391" customFormat="1" hidden="1" x14ac:dyDescent="0.2">
      <c r="A314" s="433"/>
      <c r="B314" s="390"/>
      <c r="C314" s="390"/>
      <c r="D314" s="390"/>
      <c r="E314" s="390"/>
      <c r="F314" s="390"/>
      <c r="G314" s="390"/>
      <c r="H314" s="390"/>
      <c r="I314" s="390"/>
      <c r="J314" s="390"/>
      <c r="K314" s="390"/>
      <c r="L314" s="390"/>
    </row>
    <row r="315" spans="1:14" s="391" customFormat="1" hidden="1" x14ac:dyDescent="0.2">
      <c r="A315" s="433"/>
      <c r="B315" s="390"/>
      <c r="C315" s="390"/>
      <c r="D315" s="390"/>
      <c r="E315" s="390"/>
      <c r="F315" s="390"/>
      <c r="G315" s="390"/>
      <c r="H315" s="390"/>
      <c r="I315" s="390"/>
      <c r="J315" s="390"/>
      <c r="K315" s="390"/>
      <c r="L315" s="390"/>
    </row>
    <row r="316" spans="1:14" s="391" customFormat="1" hidden="1" x14ac:dyDescent="0.2">
      <c r="A316" s="433"/>
      <c r="B316" s="390"/>
      <c r="C316" s="390"/>
      <c r="E316" s="27" t="s">
        <v>18</v>
      </c>
      <c r="F316" s="410">
        <v>10</v>
      </c>
      <c r="G316" s="390"/>
      <c r="H316" s="390"/>
      <c r="I316" s="390"/>
      <c r="J316" s="390"/>
      <c r="K316" s="390"/>
      <c r="L316" s="390"/>
    </row>
    <row r="317" spans="1:14" s="391" customFormat="1" x14ac:dyDescent="0.2">
      <c r="A317" s="433"/>
      <c r="B317" s="1" t="str">
        <f>B245</f>
        <v>Stichting Windroos Foundation</v>
      </c>
      <c r="C317" s="1"/>
    </row>
    <row r="318" spans="1:14" s="391" customFormat="1" x14ac:dyDescent="0.2">
      <c r="A318" s="433"/>
      <c r="B318" s="5"/>
      <c r="C318" s="5"/>
      <c r="D318" s="4"/>
      <c r="E318" s="4"/>
      <c r="F318" s="4"/>
      <c r="G318" s="4"/>
      <c r="H318" s="4"/>
      <c r="I318" s="4"/>
      <c r="J318" s="4"/>
      <c r="K318" s="4"/>
      <c r="L318" s="4"/>
    </row>
    <row r="319" spans="1:14" s="391" customFormat="1" ht="15" x14ac:dyDescent="0.25">
      <c r="A319" s="433"/>
      <c r="B319" s="72"/>
      <c r="N319" s="564"/>
    </row>
    <row r="320" spans="1:14" s="391" customFormat="1" ht="15" x14ac:dyDescent="0.25">
      <c r="A320" s="433"/>
      <c r="B320" s="72"/>
      <c r="N320" s="564"/>
    </row>
    <row r="321" spans="1:14" s="391" customFormat="1" ht="15" x14ac:dyDescent="0.25">
      <c r="A321" s="461"/>
      <c r="B321" s="1" t="str">
        <f>B249</f>
        <v>5.1.5 TOELICHTING OP DE BALANS</v>
      </c>
      <c r="N321" s="564"/>
    </row>
    <row r="322" spans="1:14" s="391" customFormat="1" ht="15" x14ac:dyDescent="0.25">
      <c r="A322" s="461"/>
      <c r="B322" s="390"/>
      <c r="C322" s="390"/>
      <c r="D322" s="390"/>
      <c r="E322" s="390"/>
      <c r="F322" s="390"/>
      <c r="G322" s="390"/>
      <c r="H322" s="390"/>
      <c r="I322" s="390"/>
      <c r="J322" s="390"/>
      <c r="K322" s="390"/>
      <c r="L322" s="390"/>
      <c r="N322" s="564"/>
    </row>
    <row r="323" spans="1:14" s="391" customFormat="1" ht="15" x14ac:dyDescent="0.25">
      <c r="A323" s="461"/>
      <c r="B323" s="1" t="s">
        <v>22</v>
      </c>
      <c r="C323" s="390"/>
      <c r="D323" s="390"/>
      <c r="E323" s="390"/>
      <c r="F323" s="390"/>
      <c r="G323" s="390"/>
      <c r="H323" s="390"/>
      <c r="I323" s="390"/>
      <c r="J323" s="390"/>
      <c r="K323" s="390"/>
      <c r="L323" s="390"/>
      <c r="N323" s="564"/>
    </row>
    <row r="324" spans="1:14" s="391" customFormat="1" ht="15" x14ac:dyDescent="0.25">
      <c r="A324" s="461"/>
      <c r="B324" s="390"/>
      <c r="C324" s="390"/>
      <c r="D324" s="390"/>
      <c r="E324" s="390"/>
      <c r="F324" s="390"/>
      <c r="G324" s="390"/>
      <c r="H324" s="390"/>
      <c r="I324" s="390"/>
      <c r="J324" s="390"/>
      <c r="K324" s="390"/>
      <c r="L324" s="390"/>
      <c r="N324" s="564"/>
    </row>
    <row r="325" spans="1:14" s="391" customFormat="1" ht="15" x14ac:dyDescent="0.25">
      <c r="A325" s="461"/>
      <c r="B325" s="9" t="s">
        <v>540</v>
      </c>
      <c r="C325"/>
      <c r="D325"/>
      <c r="E325" s="27"/>
      <c r="F325"/>
      <c r="G325"/>
      <c r="H325"/>
      <c r="I325"/>
      <c r="J325"/>
      <c r="K325"/>
      <c r="L325"/>
      <c r="N325" s="564"/>
    </row>
    <row r="326" spans="1:14" s="391" customFormat="1" ht="15" x14ac:dyDescent="0.25">
      <c r="A326" s="461"/>
      <c r="B326"/>
      <c r="C326"/>
      <c r="D326"/>
      <c r="E326"/>
      <c r="F326"/>
      <c r="G326"/>
      <c r="H326"/>
      <c r="I326"/>
      <c r="J326"/>
      <c r="K326"/>
      <c r="L326"/>
      <c r="N326" s="564"/>
    </row>
    <row r="327" spans="1:14" s="391" customFormat="1" ht="15" x14ac:dyDescent="0.25">
      <c r="A327" s="461"/>
      <c r="B327" s="18" t="s">
        <v>119</v>
      </c>
      <c r="C327" s="9"/>
      <c r="D327"/>
      <c r="E327"/>
      <c r="F327"/>
      <c r="G327" s="1"/>
      <c r="H327" s="1"/>
      <c r="I327" s="1"/>
      <c r="J327" s="113">
        <f>J180</f>
        <v>43100</v>
      </c>
      <c r="K327" s="27"/>
      <c r="L327" s="113">
        <f>L180</f>
        <v>42735</v>
      </c>
      <c r="N327" s="564"/>
    </row>
    <row r="328" spans="1:14" s="391" customFormat="1" ht="15" x14ac:dyDescent="0.25">
      <c r="A328" s="461"/>
      <c r="B328"/>
      <c r="C328"/>
      <c r="D328"/>
      <c r="E328"/>
      <c r="F328"/>
      <c r="G328"/>
      <c r="H328"/>
      <c r="I328"/>
      <c r="J328" s="27" t="s">
        <v>6</v>
      </c>
      <c r="K328" s="27"/>
      <c r="L328" s="27" t="s">
        <v>6</v>
      </c>
      <c r="N328" s="564"/>
    </row>
    <row r="329" spans="1:14" s="391" customFormat="1" ht="15" x14ac:dyDescent="0.25">
      <c r="A329" s="461"/>
      <c r="B329" s="8"/>
      <c r="C329" s="8"/>
      <c r="D329"/>
      <c r="E329"/>
      <c r="F329"/>
      <c r="G329"/>
      <c r="H329"/>
      <c r="I329"/>
      <c r="J329"/>
      <c r="K329"/>
      <c r="L329"/>
      <c r="N329" s="564"/>
    </row>
    <row r="330" spans="1:14" s="391" customFormat="1" ht="15" x14ac:dyDescent="0.25">
      <c r="A330" s="461"/>
      <c r="B330" s="127" t="s">
        <v>155</v>
      </c>
      <c r="C330"/>
      <c r="D330"/>
      <c r="E330"/>
      <c r="F330"/>
      <c r="G330" s="10"/>
      <c r="H330" s="10"/>
      <c r="I330" s="10"/>
      <c r="J330" s="443">
        <v>18169</v>
      </c>
      <c r="K330" s="444"/>
      <c r="L330" s="443">
        <f>157417-64973</f>
        <v>92444</v>
      </c>
      <c r="N330" s="564"/>
    </row>
    <row r="331" spans="1:14" s="391" customFormat="1" ht="15" x14ac:dyDescent="0.25">
      <c r="A331" s="461"/>
      <c r="B331" s="264" t="s">
        <v>639</v>
      </c>
      <c r="C331" s="305"/>
      <c r="D331" s="305"/>
      <c r="E331" s="305"/>
      <c r="F331" s="305"/>
      <c r="G331" s="10"/>
      <c r="H331" s="10"/>
      <c r="I331" s="10"/>
      <c r="J331" s="443">
        <f>75384+4904-1</f>
        <v>80287</v>
      </c>
      <c r="K331" s="444"/>
      <c r="L331" s="443">
        <v>65574</v>
      </c>
      <c r="N331" s="564"/>
    </row>
    <row r="332" spans="1:14" s="391" customFormat="1" ht="15" x14ac:dyDescent="0.25">
      <c r="A332" s="461"/>
      <c r="B332" s="127" t="s">
        <v>157</v>
      </c>
      <c r="C332"/>
      <c r="D332"/>
      <c r="E332"/>
      <c r="F332"/>
      <c r="G332" s="10"/>
      <c r="H332" s="10"/>
      <c r="I332" s="10"/>
      <c r="J332" s="444"/>
      <c r="K332" s="444"/>
      <c r="L332" s="444"/>
      <c r="N332" s="564"/>
    </row>
    <row r="333" spans="1:14" s="391" customFormat="1" ht="15" hidden="1" x14ac:dyDescent="0.25">
      <c r="A333" s="461"/>
      <c r="B333" s="332" t="s">
        <v>156</v>
      </c>
      <c r="C333"/>
      <c r="D333"/>
      <c r="E333"/>
      <c r="F333"/>
      <c r="G333" s="10"/>
      <c r="H333" s="10"/>
      <c r="I333" s="10"/>
      <c r="J333" s="443"/>
      <c r="K333" s="444"/>
      <c r="L333" s="443"/>
      <c r="N333" s="564"/>
    </row>
    <row r="334" spans="1:14" s="391" customFormat="1" ht="15" hidden="1" x14ac:dyDescent="0.25">
      <c r="A334" s="461"/>
      <c r="B334" s="332" t="s">
        <v>490</v>
      </c>
      <c r="C334" s="333"/>
      <c r="D334" s="333"/>
      <c r="E334" s="333"/>
      <c r="F334" s="333"/>
      <c r="G334" s="10"/>
      <c r="H334" s="10"/>
      <c r="I334" s="10"/>
      <c r="J334" s="443"/>
      <c r="K334" s="444"/>
      <c r="L334" s="443"/>
      <c r="N334" s="564"/>
    </row>
    <row r="335" spans="1:14" s="391" customFormat="1" ht="15" hidden="1" x14ac:dyDescent="0.25">
      <c r="A335" s="461"/>
      <c r="B335" s="127"/>
      <c r="C335"/>
      <c r="D335"/>
      <c r="E335"/>
      <c r="F335"/>
      <c r="G335" s="10"/>
      <c r="H335" s="10"/>
      <c r="I335" s="10"/>
      <c r="J335" s="443"/>
      <c r="K335" s="444"/>
      <c r="L335" s="443"/>
      <c r="N335" s="564"/>
    </row>
    <row r="336" spans="1:14" s="391" customFormat="1" ht="15" x14ac:dyDescent="0.25">
      <c r="A336" s="461"/>
      <c r="B336" s="127" t="s">
        <v>158</v>
      </c>
      <c r="C336"/>
      <c r="D336"/>
      <c r="E336"/>
      <c r="F336"/>
      <c r="G336" s="10"/>
      <c r="H336" s="10"/>
      <c r="I336" s="10"/>
      <c r="J336" s="444"/>
      <c r="K336" s="444"/>
      <c r="L336" s="444"/>
      <c r="N336" s="564"/>
    </row>
    <row r="337" spans="1:14" s="391" customFormat="1" ht="15" x14ac:dyDescent="0.25">
      <c r="A337" s="461"/>
      <c r="B337" s="127" t="s">
        <v>599</v>
      </c>
      <c r="C337"/>
      <c r="D337"/>
      <c r="E337"/>
      <c r="F337"/>
      <c r="G337" s="10"/>
      <c r="H337" s="10"/>
      <c r="I337" s="10"/>
      <c r="J337" s="443">
        <v>2472</v>
      </c>
      <c r="K337" s="444"/>
      <c r="L337" s="443">
        <v>2472</v>
      </c>
      <c r="N337" s="564"/>
    </row>
    <row r="338" spans="1:14" s="401" customFormat="1" ht="15" x14ac:dyDescent="0.25">
      <c r="A338" s="461"/>
      <c r="B338" s="400" t="s">
        <v>600</v>
      </c>
      <c r="G338" s="10"/>
      <c r="H338" s="10"/>
      <c r="I338" s="10"/>
      <c r="J338" s="443">
        <v>7412</v>
      </c>
      <c r="K338" s="444"/>
      <c r="L338" s="443">
        <v>0</v>
      </c>
      <c r="N338" s="564"/>
    </row>
    <row r="339" spans="1:14" s="401" customFormat="1" ht="15" x14ac:dyDescent="0.25">
      <c r="A339" s="461"/>
      <c r="B339" s="400" t="s">
        <v>601</v>
      </c>
      <c r="G339" s="10"/>
      <c r="H339" s="10"/>
      <c r="I339" s="10"/>
      <c r="J339" s="443">
        <f>843+57-3</f>
        <v>897</v>
      </c>
      <c r="K339" s="444"/>
      <c r="L339" s="443">
        <f>2713-L337</f>
        <v>241</v>
      </c>
      <c r="N339" s="564"/>
    </row>
    <row r="340" spans="1:14" s="391" customFormat="1" ht="15" x14ac:dyDescent="0.25">
      <c r="A340" s="461"/>
      <c r="B340" s="127" t="s">
        <v>602</v>
      </c>
      <c r="C340"/>
      <c r="D340"/>
      <c r="E340"/>
      <c r="F340"/>
      <c r="G340" s="10"/>
      <c r="H340" s="10"/>
      <c r="I340" s="10"/>
      <c r="J340" s="443">
        <v>11148</v>
      </c>
      <c r="K340" s="444"/>
      <c r="L340" s="443">
        <v>0</v>
      </c>
      <c r="N340" s="564"/>
    </row>
    <row r="341" spans="1:14" s="391" customFormat="1" ht="15" x14ac:dyDescent="0.25">
      <c r="A341" s="461"/>
      <c r="B341" s="127" t="s">
        <v>159</v>
      </c>
      <c r="C341"/>
      <c r="D341"/>
      <c r="E341"/>
      <c r="F341"/>
      <c r="G341" s="10"/>
      <c r="H341" s="10"/>
      <c r="I341" s="10"/>
      <c r="J341" s="444"/>
      <c r="K341" s="444"/>
      <c r="L341" s="444"/>
      <c r="N341" s="564"/>
    </row>
    <row r="342" spans="1:14" s="391" customFormat="1" ht="15" x14ac:dyDescent="0.25">
      <c r="A342" s="461"/>
      <c r="B342" s="127" t="s">
        <v>603</v>
      </c>
      <c r="C342"/>
      <c r="D342"/>
      <c r="E342"/>
      <c r="F342"/>
      <c r="G342" s="10"/>
      <c r="H342" s="10"/>
      <c r="I342" s="10"/>
      <c r="J342" s="443">
        <v>2253</v>
      </c>
      <c r="K342" s="444"/>
      <c r="L342" s="443">
        <f>1029+255+1+5147</f>
        <v>6432</v>
      </c>
      <c r="N342" s="564"/>
    </row>
    <row r="343" spans="1:14" s="391" customFormat="1" ht="15" x14ac:dyDescent="0.25">
      <c r="A343" s="461"/>
      <c r="B343" s="127" t="s">
        <v>604</v>
      </c>
      <c r="C343"/>
      <c r="D343"/>
      <c r="E343"/>
      <c r="F343"/>
      <c r="G343" s="10"/>
      <c r="H343" s="10"/>
      <c r="I343" s="10"/>
      <c r="J343" s="443">
        <v>20</v>
      </c>
      <c r="K343" s="444"/>
      <c r="L343" s="443">
        <v>147</v>
      </c>
      <c r="N343" s="564"/>
    </row>
    <row r="344" spans="1:14" s="391" customFormat="1" ht="15" x14ac:dyDescent="0.25">
      <c r="A344" s="461"/>
      <c r="B344" s="127" t="s">
        <v>160</v>
      </c>
      <c r="C344"/>
      <c r="D344"/>
      <c r="E344"/>
      <c r="F344"/>
      <c r="G344" s="10"/>
      <c r="H344" s="10"/>
      <c r="I344" s="10"/>
      <c r="J344" s="444">
        <v>0</v>
      </c>
      <c r="K344" s="444"/>
      <c r="L344" s="444">
        <v>0</v>
      </c>
      <c r="N344" s="564"/>
    </row>
    <row r="345" spans="1:14" s="391" customFormat="1" ht="15" x14ac:dyDescent="0.25">
      <c r="A345" s="461"/>
      <c r="B345"/>
      <c r="C345"/>
      <c r="D345"/>
      <c r="E345"/>
      <c r="F345"/>
      <c r="G345" s="10"/>
      <c r="H345" s="10"/>
      <c r="I345" s="10"/>
      <c r="J345" s="10"/>
      <c r="K345"/>
      <c r="L345" s="10"/>
      <c r="N345" s="564"/>
    </row>
    <row r="346" spans="1:14" s="391" customFormat="1" ht="15.75" thickBot="1" x14ac:dyDescent="0.3">
      <c r="A346" s="461"/>
      <c r="B346" s="373" t="s">
        <v>546</v>
      </c>
      <c r="C346"/>
      <c r="D346"/>
      <c r="E346"/>
      <c r="F346"/>
      <c r="G346" s="10"/>
      <c r="H346" s="10"/>
      <c r="I346" s="10"/>
      <c r="J346" s="11">
        <f>SUM(J330:J344)</f>
        <v>122658</v>
      </c>
      <c r="K346"/>
      <c r="L346" s="11">
        <f>SUM(L330:L344)</f>
        <v>167310</v>
      </c>
      <c r="N346" s="565"/>
    </row>
    <row r="347" spans="1:14" s="391" customFormat="1" ht="15.75" thickTop="1" x14ac:dyDescent="0.25">
      <c r="A347" s="461"/>
      <c r="B347"/>
      <c r="C347"/>
      <c r="D347"/>
      <c r="E347"/>
      <c r="F347"/>
      <c r="G347"/>
      <c r="H347"/>
      <c r="I347"/>
      <c r="J347"/>
      <c r="K347"/>
      <c r="L347"/>
    </row>
    <row r="348" spans="1:14" s="391" customFormat="1" ht="15" x14ac:dyDescent="0.25">
      <c r="A348" s="461"/>
      <c r="B348" s="129" t="s">
        <v>132</v>
      </c>
      <c r="C348" s="130"/>
      <c r="D348" s="130"/>
      <c r="E348" s="130"/>
      <c r="F348" s="130"/>
      <c r="G348" s="131"/>
      <c r="H348" s="131"/>
      <c r="I348" s="131"/>
      <c r="J348" s="132"/>
      <c r="K348" s="130"/>
      <c r="L348" s="126"/>
    </row>
    <row r="349" spans="1:14" s="391" customFormat="1" ht="15" x14ac:dyDescent="0.25">
      <c r="A349" s="461"/>
      <c r="B349" s="172"/>
      <c r="C349" s="14"/>
      <c r="D349" s="14"/>
      <c r="E349" s="14"/>
      <c r="F349" s="14"/>
      <c r="G349" s="14"/>
      <c r="H349" s="14"/>
      <c r="I349" s="14"/>
      <c r="J349" s="14"/>
      <c r="K349" s="14"/>
      <c r="L349" s="173"/>
    </row>
    <row r="350" spans="1:14" s="391" customFormat="1" ht="15" x14ac:dyDescent="0.25">
      <c r="A350" s="461"/>
      <c r="B350" s="172"/>
      <c r="C350" s="14"/>
      <c r="D350" s="14"/>
      <c r="E350" s="14"/>
      <c r="F350" s="14"/>
      <c r="G350" s="14"/>
      <c r="H350" s="14"/>
      <c r="I350" s="14"/>
      <c r="J350" s="14"/>
      <c r="K350" s="14"/>
      <c r="L350" s="173"/>
    </row>
    <row r="351" spans="1:14" s="391" customFormat="1" ht="15" x14ac:dyDescent="0.25">
      <c r="A351" s="461"/>
      <c r="B351" s="582"/>
      <c r="C351" s="583"/>
      <c r="D351" s="583"/>
      <c r="E351" s="583"/>
      <c r="F351" s="583"/>
      <c r="G351" s="583"/>
      <c r="H351" s="583"/>
      <c r="I351" s="583"/>
      <c r="J351" s="583"/>
      <c r="K351" s="583"/>
      <c r="L351" s="584"/>
    </row>
    <row r="352" spans="1:14" s="391" customFormat="1" x14ac:dyDescent="0.2">
      <c r="A352" s="433"/>
      <c r="B352" s="301"/>
      <c r="C352" s="301"/>
      <c r="D352" s="301"/>
      <c r="E352" s="301"/>
      <c r="F352" s="301"/>
      <c r="G352" s="301"/>
      <c r="H352" s="301"/>
      <c r="I352" s="301"/>
      <c r="J352" s="301"/>
      <c r="K352" s="301"/>
      <c r="L352" s="301"/>
    </row>
    <row r="353" spans="1:12" s="391" customFormat="1" x14ac:dyDescent="0.2">
      <c r="A353" s="433"/>
      <c r="B353" s="390"/>
      <c r="C353" s="390"/>
      <c r="D353" s="390"/>
      <c r="E353" s="390"/>
      <c r="F353" s="390"/>
      <c r="G353" s="390"/>
      <c r="H353" s="390"/>
      <c r="I353" s="390"/>
      <c r="J353" s="390"/>
      <c r="K353" s="390"/>
      <c r="L353" s="390"/>
    </row>
    <row r="354" spans="1:12" s="391" customFormat="1" x14ac:dyDescent="0.2">
      <c r="A354" s="433"/>
      <c r="B354" s="390"/>
      <c r="C354" s="390"/>
      <c r="D354" s="390"/>
      <c r="E354" s="390"/>
      <c r="F354" s="390"/>
      <c r="G354" s="390"/>
      <c r="H354" s="390"/>
      <c r="I354" s="390"/>
      <c r="J354" s="390"/>
      <c r="K354" s="390"/>
      <c r="L354" s="390"/>
    </row>
    <row r="355" spans="1:12" s="391" customFormat="1" x14ac:dyDescent="0.2">
      <c r="A355" s="433"/>
      <c r="B355" s="390"/>
      <c r="C355" s="390"/>
      <c r="D355" s="390"/>
      <c r="E355" s="390"/>
      <c r="F355" s="390"/>
      <c r="G355" s="390"/>
      <c r="H355" s="390"/>
      <c r="I355" s="390"/>
      <c r="J355" s="390"/>
      <c r="K355" s="390"/>
      <c r="L355" s="390"/>
    </row>
    <row r="356" spans="1:12" s="391" customFormat="1" x14ac:dyDescent="0.2">
      <c r="A356" s="433"/>
      <c r="B356" s="390"/>
      <c r="C356" s="390"/>
      <c r="D356" s="390"/>
      <c r="E356" s="390"/>
      <c r="F356" s="390"/>
      <c r="G356" s="390"/>
      <c r="H356" s="390"/>
      <c r="I356" s="390"/>
      <c r="J356" s="390"/>
      <c r="K356" s="390"/>
      <c r="L356" s="390"/>
    </row>
    <row r="357" spans="1:12" s="391" customFormat="1" x14ac:dyDescent="0.2">
      <c r="A357" s="433"/>
      <c r="B357" s="390"/>
      <c r="C357" s="390"/>
      <c r="D357" s="390"/>
      <c r="E357" s="390"/>
      <c r="F357" s="390"/>
      <c r="G357" s="390"/>
      <c r="H357" s="390"/>
      <c r="I357" s="390"/>
      <c r="J357" s="390"/>
      <c r="K357" s="390"/>
      <c r="L357" s="390"/>
    </row>
    <row r="358" spans="1:12" s="391" customFormat="1" x14ac:dyDescent="0.2">
      <c r="A358" s="433"/>
      <c r="B358" s="390"/>
      <c r="C358" s="390"/>
      <c r="D358" s="390"/>
      <c r="E358" s="390"/>
      <c r="F358" s="390"/>
      <c r="G358" s="390"/>
      <c r="H358" s="390"/>
      <c r="I358" s="390"/>
      <c r="J358" s="390"/>
      <c r="K358" s="390"/>
      <c r="L358" s="390"/>
    </row>
    <row r="359" spans="1:12" s="391" customFormat="1" x14ac:dyDescent="0.2">
      <c r="A359" s="433"/>
      <c r="B359" s="390"/>
      <c r="C359" s="390"/>
      <c r="D359" s="390"/>
      <c r="E359" s="390"/>
      <c r="F359" s="390"/>
      <c r="G359" s="390"/>
      <c r="H359" s="390"/>
      <c r="I359" s="390"/>
      <c r="J359" s="390"/>
      <c r="K359" s="390"/>
      <c r="L359" s="390"/>
    </row>
    <row r="360" spans="1:12" s="391" customFormat="1" x14ac:dyDescent="0.2">
      <c r="A360" s="433"/>
      <c r="B360" s="390"/>
      <c r="C360" s="390"/>
      <c r="D360" s="390"/>
      <c r="E360" s="390"/>
      <c r="F360" s="390"/>
      <c r="G360" s="390"/>
      <c r="H360" s="390"/>
      <c r="I360" s="390"/>
      <c r="J360" s="390"/>
      <c r="K360" s="390"/>
      <c r="L360" s="390"/>
    </row>
    <row r="361" spans="1:12" s="391" customFormat="1" x14ac:dyDescent="0.2">
      <c r="A361" s="433"/>
      <c r="B361" s="390"/>
      <c r="C361" s="390"/>
      <c r="D361" s="390"/>
      <c r="E361" s="390"/>
      <c r="F361" s="390"/>
      <c r="G361" s="390"/>
      <c r="H361" s="390"/>
      <c r="I361" s="390"/>
      <c r="J361" s="390"/>
      <c r="K361" s="390"/>
      <c r="L361" s="390"/>
    </row>
    <row r="362" spans="1:12" s="391" customFormat="1" x14ac:dyDescent="0.2">
      <c r="A362" s="433"/>
      <c r="B362" s="390"/>
      <c r="C362" s="390"/>
      <c r="D362" s="390"/>
      <c r="E362" s="390"/>
      <c r="F362" s="390"/>
      <c r="G362" s="390"/>
      <c r="H362" s="390"/>
      <c r="I362" s="390"/>
      <c r="J362" s="390"/>
      <c r="K362" s="390"/>
      <c r="L362" s="390"/>
    </row>
    <row r="363" spans="1:12" s="391" customFormat="1" x14ac:dyDescent="0.2">
      <c r="A363" s="433"/>
      <c r="B363" s="390"/>
      <c r="C363" s="390"/>
      <c r="D363" s="390"/>
      <c r="E363" s="390"/>
      <c r="F363" s="390"/>
      <c r="G363" s="390"/>
      <c r="H363" s="390"/>
      <c r="I363" s="390"/>
      <c r="J363" s="390"/>
      <c r="K363" s="390"/>
      <c r="L363" s="390"/>
    </row>
    <row r="364" spans="1:12" s="391" customFormat="1" x14ac:dyDescent="0.2">
      <c r="A364" s="433"/>
      <c r="B364" s="390"/>
      <c r="C364" s="390"/>
      <c r="D364" s="390"/>
      <c r="E364" s="390"/>
      <c r="F364" s="390"/>
      <c r="G364" s="390"/>
      <c r="H364" s="390"/>
      <c r="I364" s="390"/>
      <c r="J364" s="390"/>
      <c r="K364" s="390"/>
      <c r="L364" s="390"/>
    </row>
    <row r="365" spans="1:12" s="391" customFormat="1" x14ac:dyDescent="0.2">
      <c r="A365" s="433"/>
      <c r="B365" s="390"/>
      <c r="C365" s="390"/>
      <c r="D365" s="390"/>
      <c r="E365" s="390"/>
      <c r="F365" s="390"/>
      <c r="G365" s="390"/>
      <c r="H365" s="390"/>
      <c r="I365" s="390"/>
      <c r="J365" s="390"/>
      <c r="K365" s="390"/>
      <c r="L365" s="390"/>
    </row>
    <row r="366" spans="1:12" s="391" customFormat="1" x14ac:dyDescent="0.2">
      <c r="A366" s="433"/>
      <c r="B366" s="390"/>
      <c r="C366" s="390"/>
      <c r="D366" s="390"/>
      <c r="E366" s="390"/>
      <c r="F366" s="390"/>
      <c r="G366" s="390"/>
      <c r="H366" s="390"/>
      <c r="I366" s="390"/>
      <c r="J366" s="390"/>
      <c r="K366" s="390"/>
      <c r="L366" s="390"/>
    </row>
    <row r="367" spans="1:12" s="391" customFormat="1" x14ac:dyDescent="0.2">
      <c r="A367" s="433"/>
      <c r="B367" s="390"/>
      <c r="C367" s="390"/>
      <c r="D367" s="390"/>
      <c r="E367" s="390"/>
      <c r="F367" s="390"/>
      <c r="G367" s="390"/>
      <c r="H367" s="390"/>
      <c r="I367" s="390"/>
      <c r="J367" s="390"/>
      <c r="K367" s="390"/>
      <c r="L367" s="390"/>
    </row>
    <row r="368" spans="1:12" s="391" customFormat="1" x14ac:dyDescent="0.2">
      <c r="A368" s="433"/>
      <c r="B368" s="390"/>
      <c r="C368" s="390"/>
      <c r="D368" s="390"/>
      <c r="E368" s="390"/>
      <c r="F368" s="390"/>
      <c r="G368" s="390"/>
      <c r="H368" s="390"/>
      <c r="I368" s="390"/>
      <c r="J368" s="390"/>
      <c r="K368" s="390"/>
      <c r="L368" s="390"/>
    </row>
    <row r="369" spans="1:12" s="391" customFormat="1" x14ac:dyDescent="0.2">
      <c r="A369" s="433"/>
      <c r="B369" s="390"/>
      <c r="C369" s="390"/>
      <c r="D369" s="390"/>
      <c r="E369" s="390"/>
      <c r="F369" s="390"/>
      <c r="G369" s="390"/>
      <c r="H369" s="390"/>
      <c r="I369" s="390"/>
      <c r="J369" s="390"/>
      <c r="K369" s="390"/>
      <c r="L369" s="390"/>
    </row>
    <row r="370" spans="1:12" s="560" customFormat="1" x14ac:dyDescent="0.2">
      <c r="A370" s="559"/>
      <c r="B370" s="558"/>
      <c r="C370" s="558"/>
      <c r="D370" s="558"/>
      <c r="E370" s="558"/>
      <c r="F370" s="558"/>
      <c r="G370" s="558"/>
      <c r="H370" s="558"/>
      <c r="I370" s="558"/>
      <c r="J370" s="558"/>
      <c r="K370" s="558"/>
      <c r="L370" s="558"/>
    </row>
    <row r="371" spans="1:12" s="391" customFormat="1" x14ac:dyDescent="0.2">
      <c r="A371" s="433"/>
      <c r="B371" s="390"/>
      <c r="C371" s="390"/>
      <c r="D371" s="390"/>
      <c r="E371" s="390"/>
      <c r="F371" s="390"/>
      <c r="G371" s="390"/>
      <c r="H371" s="390"/>
      <c r="I371" s="390"/>
      <c r="J371" s="390"/>
      <c r="K371" s="390"/>
      <c r="L371" s="390"/>
    </row>
    <row r="372" spans="1:12" s="391" customFormat="1" x14ac:dyDescent="0.2">
      <c r="A372" s="433"/>
      <c r="B372" s="390"/>
      <c r="C372" s="390"/>
      <c r="D372" s="390"/>
      <c r="E372" s="390"/>
      <c r="F372" s="390"/>
      <c r="G372" s="390"/>
      <c r="H372" s="390"/>
      <c r="I372" s="390"/>
      <c r="J372" s="390"/>
      <c r="K372" s="390"/>
      <c r="L372" s="390"/>
    </row>
    <row r="373" spans="1:12" s="391" customFormat="1" x14ac:dyDescent="0.2">
      <c r="A373" s="433"/>
      <c r="B373" s="390"/>
      <c r="C373" s="390"/>
      <c r="D373" s="390"/>
      <c r="E373" s="390"/>
      <c r="F373" s="390"/>
      <c r="G373" s="390"/>
      <c r="H373" s="390"/>
      <c r="I373" s="390"/>
      <c r="J373" s="390"/>
      <c r="K373" s="390"/>
      <c r="L373" s="390"/>
    </row>
    <row r="374" spans="1:12" s="391" customFormat="1" x14ac:dyDescent="0.2">
      <c r="A374" s="433"/>
      <c r="B374" s="390"/>
      <c r="C374" s="390"/>
      <c r="D374" s="390"/>
      <c r="E374" s="390"/>
      <c r="F374" s="390"/>
      <c r="G374" s="390"/>
      <c r="H374" s="390"/>
      <c r="I374" s="390"/>
      <c r="J374" s="390"/>
      <c r="K374" s="390"/>
      <c r="L374" s="390"/>
    </row>
    <row r="375" spans="1:12" s="391" customFormat="1" x14ac:dyDescent="0.2">
      <c r="A375" s="433"/>
      <c r="B375" s="390"/>
      <c r="C375" s="390"/>
      <c r="D375" s="390"/>
      <c r="E375" s="390"/>
      <c r="F375" s="390"/>
      <c r="G375" s="390"/>
      <c r="H375" s="390"/>
      <c r="I375" s="390"/>
      <c r="J375" s="390"/>
      <c r="K375" s="390"/>
      <c r="L375" s="390"/>
    </row>
    <row r="376" spans="1:12" s="391" customFormat="1" x14ac:dyDescent="0.2">
      <c r="A376" s="433"/>
      <c r="B376" s="390"/>
      <c r="C376" s="390"/>
      <c r="D376" s="390"/>
      <c r="E376" s="390"/>
      <c r="F376" s="390"/>
      <c r="G376" s="390"/>
      <c r="H376" s="390"/>
      <c r="I376" s="390"/>
      <c r="J376" s="390"/>
      <c r="K376" s="390"/>
      <c r="L376" s="390"/>
    </row>
    <row r="377" spans="1:12" s="391" customFormat="1" x14ac:dyDescent="0.2">
      <c r="A377" s="433"/>
      <c r="B377" s="390"/>
      <c r="C377" s="390"/>
      <c r="D377" s="390"/>
      <c r="E377" s="390"/>
      <c r="F377" s="390"/>
      <c r="G377" s="390"/>
      <c r="H377" s="390"/>
      <c r="I377" s="390"/>
      <c r="J377" s="390"/>
      <c r="K377" s="390"/>
      <c r="L377" s="390"/>
    </row>
    <row r="378" spans="1:12" s="391" customFormat="1" x14ac:dyDescent="0.2">
      <c r="A378" s="433"/>
      <c r="B378" s="390"/>
      <c r="C378" s="390"/>
      <c r="D378" s="390"/>
      <c r="E378" s="390"/>
      <c r="F378" s="390"/>
      <c r="G378" s="390"/>
      <c r="H378" s="390"/>
      <c r="I378" s="390"/>
      <c r="J378" s="390"/>
      <c r="K378" s="390"/>
      <c r="L378" s="390"/>
    </row>
    <row r="379" spans="1:12" s="391" customFormat="1" x14ac:dyDescent="0.2">
      <c r="A379" s="433"/>
      <c r="B379" s="390"/>
      <c r="C379" s="390"/>
      <c r="D379" s="390"/>
      <c r="E379" s="390"/>
      <c r="F379" s="390"/>
      <c r="G379" s="390"/>
      <c r="H379" s="390"/>
      <c r="I379" s="390"/>
      <c r="J379" s="390"/>
      <c r="K379" s="390"/>
      <c r="L379" s="390"/>
    </row>
    <row r="380" spans="1:12" s="459" customFormat="1" x14ac:dyDescent="0.2">
      <c r="A380" s="453"/>
      <c r="B380" s="452"/>
      <c r="C380" s="452"/>
      <c r="D380" s="452"/>
      <c r="E380" s="452"/>
      <c r="F380" s="452"/>
      <c r="G380" s="452"/>
      <c r="H380" s="452"/>
      <c r="I380" s="452"/>
      <c r="J380" s="452"/>
      <c r="K380" s="452"/>
      <c r="L380" s="452"/>
    </row>
    <row r="381" spans="1:12" s="371" customFormat="1" x14ac:dyDescent="0.2">
      <c r="A381" s="433"/>
      <c r="B381" s="170"/>
      <c r="C381" s="136"/>
      <c r="J381" s="28"/>
      <c r="L381" s="28"/>
    </row>
    <row r="382" spans="1:12" s="246" customFormat="1" x14ac:dyDescent="0.2">
      <c r="A382" s="433"/>
    </row>
    <row r="383" spans="1:12" s="246" customFormat="1" x14ac:dyDescent="0.2">
      <c r="A383" s="433"/>
    </row>
    <row r="384" spans="1:12" x14ac:dyDescent="0.2">
      <c r="B384" s="14"/>
      <c r="C384" s="14"/>
      <c r="D384" s="14"/>
      <c r="E384" s="14"/>
      <c r="F384" s="14"/>
      <c r="G384" s="14"/>
      <c r="H384" s="14"/>
      <c r="I384" s="14"/>
      <c r="J384" s="14"/>
      <c r="K384" s="14"/>
      <c r="L384" s="14"/>
    </row>
    <row r="385" spans="1:14" ht="15" x14ac:dyDescent="0.25">
      <c r="E385" s="27" t="s">
        <v>18</v>
      </c>
      <c r="F385" s="410">
        <v>10</v>
      </c>
      <c r="N385" s="564"/>
    </row>
    <row r="386" spans="1:14" ht="15" x14ac:dyDescent="0.25">
      <c r="B386" s="1" t="str">
        <f>B96</f>
        <v>Stichting Windroos Foundation</v>
      </c>
      <c r="C386" s="1"/>
      <c r="N386" s="564"/>
    </row>
    <row r="387" spans="1:14" ht="15" x14ac:dyDescent="0.25">
      <c r="B387" s="5"/>
      <c r="C387" s="5"/>
      <c r="D387" s="4"/>
      <c r="E387" s="4"/>
      <c r="F387" s="4"/>
      <c r="G387" s="4"/>
      <c r="H387" s="4"/>
      <c r="I387" s="4"/>
      <c r="J387" s="4"/>
      <c r="K387" s="4"/>
      <c r="L387" s="4"/>
      <c r="N387" s="564"/>
    </row>
    <row r="388" spans="1:14" ht="15" x14ac:dyDescent="0.25">
      <c r="N388" s="564"/>
    </row>
    <row r="389" spans="1:14" ht="15" x14ac:dyDescent="0.25">
      <c r="A389" s="461"/>
      <c r="N389" s="564"/>
    </row>
    <row r="390" spans="1:14" ht="15" x14ac:dyDescent="0.25">
      <c r="A390" s="461"/>
      <c r="B390" s="1" t="str">
        <f>B174</f>
        <v>5.1.5 TOELICHTING OP DE BALANS</v>
      </c>
      <c r="N390" s="564"/>
    </row>
    <row r="391" spans="1:14" ht="15" x14ac:dyDescent="0.25">
      <c r="A391" s="461"/>
      <c r="B391" s="1"/>
      <c r="N391" s="564"/>
    </row>
    <row r="392" spans="1:14" ht="15" x14ac:dyDescent="0.25">
      <c r="A392" s="461"/>
      <c r="B392" s="1" t="s">
        <v>22</v>
      </c>
      <c r="N392" s="564"/>
    </row>
    <row r="393" spans="1:14" s="304" customFormat="1" ht="15" x14ac:dyDescent="0.25">
      <c r="A393" s="461"/>
      <c r="B393" s="1"/>
      <c r="N393" s="564"/>
    </row>
    <row r="394" spans="1:14" s="304" customFormat="1" ht="15" hidden="1" x14ac:dyDescent="0.25">
      <c r="A394" s="461"/>
      <c r="B394" s="9" t="s">
        <v>468</v>
      </c>
      <c r="C394"/>
      <c r="D394"/>
      <c r="E394"/>
      <c r="F394"/>
      <c r="G394"/>
      <c r="H394"/>
      <c r="I394"/>
      <c r="J394"/>
      <c r="K394"/>
      <c r="L394"/>
      <c r="N394" s="564"/>
    </row>
    <row r="395" spans="1:14" s="304" customFormat="1" ht="15" hidden="1" x14ac:dyDescent="0.25">
      <c r="A395" s="461"/>
      <c r="B395" s="9"/>
      <c r="C395"/>
      <c r="D395"/>
      <c r="E395"/>
      <c r="F395"/>
      <c r="G395"/>
      <c r="H395"/>
      <c r="I395"/>
      <c r="J395"/>
      <c r="K395"/>
      <c r="L395"/>
      <c r="N395" s="564"/>
    </row>
    <row r="396" spans="1:14" s="304" customFormat="1" ht="15" hidden="1" x14ac:dyDescent="0.25">
      <c r="A396" s="461"/>
      <c r="B396" s="18" t="s">
        <v>119</v>
      </c>
      <c r="C396" s="9"/>
      <c r="D396"/>
      <c r="E396"/>
      <c r="F396"/>
      <c r="G396" s="1"/>
      <c r="H396" s="1"/>
      <c r="I396" s="1"/>
      <c r="J396" s="113">
        <f>J327</f>
        <v>43100</v>
      </c>
      <c r="K396" s="27"/>
      <c r="L396" s="113">
        <f>L327</f>
        <v>42735</v>
      </c>
      <c r="N396" s="564"/>
    </row>
    <row r="397" spans="1:14" s="304" customFormat="1" ht="15" hidden="1" x14ac:dyDescent="0.25">
      <c r="A397" s="461"/>
      <c r="B397"/>
      <c r="C397"/>
      <c r="D397"/>
      <c r="E397"/>
      <c r="F397"/>
      <c r="G397"/>
      <c r="H397"/>
      <c r="I397"/>
      <c r="J397" s="27" t="s">
        <v>6</v>
      </c>
      <c r="K397" s="27"/>
      <c r="L397" s="27" t="s">
        <v>6</v>
      </c>
      <c r="N397" s="564"/>
    </row>
    <row r="398" spans="1:14" s="304" customFormat="1" ht="15" hidden="1" x14ac:dyDescent="0.25">
      <c r="A398" s="461"/>
      <c r="B398"/>
      <c r="C398"/>
      <c r="D398"/>
      <c r="E398"/>
      <c r="F398"/>
      <c r="G398"/>
      <c r="H398"/>
      <c r="I398"/>
      <c r="J398"/>
      <c r="K398"/>
      <c r="L398"/>
      <c r="N398" s="564"/>
    </row>
    <row r="399" spans="1:14" s="304" customFormat="1" ht="15" hidden="1" x14ac:dyDescent="0.25">
      <c r="A399" s="461"/>
      <c r="B399" s="127"/>
      <c r="C399"/>
      <c r="D399"/>
      <c r="E399"/>
      <c r="F399"/>
      <c r="G399" s="10"/>
      <c r="H399" s="10"/>
      <c r="I399" s="10"/>
      <c r="J399" s="111"/>
      <c r="K399"/>
      <c r="L399" s="111"/>
      <c r="N399" s="564"/>
    </row>
    <row r="400" spans="1:14" s="305" customFormat="1" ht="15" hidden="1" x14ac:dyDescent="0.25">
      <c r="A400" s="461"/>
      <c r="B400" s="127"/>
      <c r="C400"/>
      <c r="D400"/>
      <c r="E400"/>
      <c r="F400"/>
      <c r="G400" s="10"/>
      <c r="H400" s="10"/>
      <c r="I400" s="10"/>
      <c r="J400" s="111"/>
      <c r="K400"/>
      <c r="L400" s="111"/>
      <c r="N400" s="564"/>
    </row>
    <row r="401" spans="1:14" s="304" customFormat="1" ht="15" hidden="1" x14ac:dyDescent="0.25">
      <c r="A401" s="461"/>
      <c r="B401"/>
      <c r="C401"/>
      <c r="D401"/>
      <c r="E401"/>
      <c r="F401"/>
      <c r="G401" s="10"/>
      <c r="H401" s="10"/>
      <c r="I401" s="10"/>
      <c r="J401" s="10"/>
      <c r="K401"/>
      <c r="L401" s="10"/>
      <c r="N401" s="564"/>
    </row>
    <row r="402" spans="1:14" s="304" customFormat="1" ht="15.75" hidden="1" thickBot="1" x14ac:dyDescent="0.3">
      <c r="A402" s="461"/>
      <c r="B402" t="s">
        <v>161</v>
      </c>
      <c r="C402"/>
      <c r="D402"/>
      <c r="E402"/>
      <c r="F402"/>
      <c r="G402" s="10"/>
      <c r="H402" s="10"/>
      <c r="I402" s="10"/>
      <c r="J402" s="40">
        <f>SUM(J399:J401)</f>
        <v>0</v>
      </c>
      <c r="K402" s="14"/>
      <c r="L402" s="40">
        <f>SUM(L399:L401)</f>
        <v>0</v>
      </c>
      <c r="N402" s="564"/>
    </row>
    <row r="403" spans="1:14" s="333" customFormat="1" ht="15.75" hidden="1" thickTop="1" x14ac:dyDescent="0.25">
      <c r="A403" s="461"/>
      <c r="B403"/>
      <c r="C403"/>
      <c r="D403"/>
      <c r="E403"/>
      <c r="F403"/>
      <c r="G403" s="10"/>
      <c r="H403" s="10"/>
      <c r="I403" s="10"/>
      <c r="J403" s="28"/>
      <c r="K403" s="14"/>
      <c r="L403" s="28"/>
      <c r="N403" s="564"/>
    </row>
    <row r="404" spans="1:14" s="304" customFormat="1" ht="15" hidden="1" x14ac:dyDescent="0.25">
      <c r="A404" s="461"/>
      <c r="B404" s="211" t="s">
        <v>132</v>
      </c>
      <c r="C404" s="130"/>
      <c r="D404" s="130"/>
      <c r="E404" s="130"/>
      <c r="F404" s="130"/>
      <c r="G404" s="131"/>
      <c r="H404" s="131"/>
      <c r="I404" s="131"/>
      <c r="J404" s="132"/>
      <c r="K404" s="130"/>
      <c r="L404" s="126"/>
      <c r="N404" s="564"/>
    </row>
    <row r="405" spans="1:14" s="304" customFormat="1" ht="15" hidden="1" x14ac:dyDescent="0.25">
      <c r="A405" s="461"/>
      <c r="B405" s="632" t="s">
        <v>419</v>
      </c>
      <c r="C405" s="580"/>
      <c r="D405" s="580"/>
      <c r="E405" s="580"/>
      <c r="F405" s="580"/>
      <c r="G405" s="580"/>
      <c r="H405" s="580"/>
      <c r="I405" s="580"/>
      <c r="J405" s="580"/>
      <c r="K405" s="580"/>
      <c r="L405" s="581"/>
      <c r="N405" s="564"/>
    </row>
    <row r="406" spans="1:14" s="378" customFormat="1" ht="15" hidden="1" x14ac:dyDescent="0.25">
      <c r="A406" s="461"/>
      <c r="B406" s="579"/>
      <c r="C406" s="580"/>
      <c r="D406" s="580"/>
      <c r="E406" s="580"/>
      <c r="F406" s="580"/>
      <c r="G406" s="580"/>
      <c r="H406" s="580"/>
      <c r="I406" s="580"/>
      <c r="J406" s="580"/>
      <c r="K406" s="580"/>
      <c r="L406" s="581"/>
      <c r="N406" s="564"/>
    </row>
    <row r="407" spans="1:14" s="304" customFormat="1" ht="38.25" hidden="1" customHeight="1" x14ac:dyDescent="0.25">
      <c r="A407" s="461"/>
      <c r="B407" s="611" t="s">
        <v>705</v>
      </c>
      <c r="C407" s="612"/>
      <c r="D407" s="612"/>
      <c r="E407" s="612"/>
      <c r="F407" s="612"/>
      <c r="G407" s="612"/>
      <c r="H407" s="612"/>
      <c r="I407" s="612"/>
      <c r="J407" s="612"/>
      <c r="K407" s="612"/>
      <c r="L407" s="613"/>
      <c r="N407" s="564"/>
    </row>
    <row r="408" spans="1:14" s="304" customFormat="1" ht="15" hidden="1" x14ac:dyDescent="0.25">
      <c r="A408" s="461"/>
      <c r="B408" s="582"/>
      <c r="C408" s="583"/>
      <c r="D408" s="583"/>
      <c r="E408" s="583"/>
      <c r="F408" s="583"/>
      <c r="G408" s="583"/>
      <c r="H408" s="583"/>
      <c r="I408" s="583"/>
      <c r="J408" s="583"/>
      <c r="K408" s="583"/>
      <c r="L408" s="584"/>
      <c r="N408" s="564"/>
    </row>
    <row r="409" spans="1:14" s="304" customFormat="1" ht="15" hidden="1" x14ac:dyDescent="0.25">
      <c r="A409" s="461"/>
      <c r="B409"/>
      <c r="C409"/>
      <c r="D409"/>
      <c r="E409"/>
      <c r="F409"/>
      <c r="G409"/>
      <c r="H409"/>
      <c r="I409"/>
      <c r="J409"/>
      <c r="K409"/>
      <c r="L409"/>
      <c r="N409" s="564"/>
    </row>
    <row r="410" spans="1:14" s="304" customFormat="1" ht="15" hidden="1" x14ac:dyDescent="0.25">
      <c r="A410" s="461"/>
      <c r="B410"/>
      <c r="C410"/>
      <c r="D410"/>
      <c r="E410"/>
      <c r="F410"/>
      <c r="G410"/>
      <c r="H410"/>
      <c r="I410"/>
      <c r="J410"/>
      <c r="K410"/>
      <c r="L410"/>
      <c r="N410" s="564"/>
    </row>
    <row r="411" spans="1:14" s="304" customFormat="1" ht="15" x14ac:dyDescent="0.25">
      <c r="A411" s="461"/>
      <c r="B411" s="9" t="s">
        <v>469</v>
      </c>
      <c r="C411"/>
      <c r="D411"/>
      <c r="E411"/>
      <c r="F411"/>
      <c r="G411"/>
      <c r="H411"/>
      <c r="I411"/>
      <c r="J411"/>
      <c r="K411"/>
      <c r="L411"/>
      <c r="N411" s="564"/>
    </row>
    <row r="412" spans="1:14" s="304" customFormat="1" ht="15" x14ac:dyDescent="0.25">
      <c r="A412" s="461"/>
      <c r="B412" s="9"/>
      <c r="C412"/>
      <c r="D412"/>
      <c r="E412"/>
      <c r="F412"/>
      <c r="G412"/>
      <c r="H412"/>
      <c r="I412"/>
      <c r="J412"/>
      <c r="K412"/>
      <c r="L412"/>
      <c r="N412" s="564"/>
    </row>
    <row r="413" spans="1:14" s="304" customFormat="1" ht="15" x14ac:dyDescent="0.25">
      <c r="A413" s="461"/>
      <c r="B413" s="18" t="s">
        <v>119</v>
      </c>
      <c r="C413" s="9"/>
      <c r="D413"/>
      <c r="E413"/>
      <c r="F413"/>
      <c r="G413" s="1"/>
      <c r="H413" s="1"/>
      <c r="I413" s="1"/>
      <c r="J413" s="113">
        <f>J396</f>
        <v>43100</v>
      </c>
      <c r="K413" s="27"/>
      <c r="L413" s="113">
        <f>L396</f>
        <v>42735</v>
      </c>
      <c r="N413" s="564"/>
    </row>
    <row r="414" spans="1:14" s="304" customFormat="1" ht="15" x14ac:dyDescent="0.25">
      <c r="A414" s="461"/>
      <c r="B414"/>
      <c r="C414"/>
      <c r="D414"/>
      <c r="E414"/>
      <c r="F414"/>
      <c r="G414"/>
      <c r="H414"/>
      <c r="I414"/>
      <c r="J414" s="27" t="s">
        <v>6</v>
      </c>
      <c r="K414" s="27"/>
      <c r="L414" s="27" t="s">
        <v>6</v>
      </c>
      <c r="N414" s="564"/>
    </row>
    <row r="415" spans="1:14" s="304" customFormat="1" ht="15" x14ac:dyDescent="0.25">
      <c r="A415" s="461"/>
      <c r="B415"/>
      <c r="C415"/>
      <c r="D415"/>
      <c r="E415"/>
      <c r="F415"/>
      <c r="G415"/>
      <c r="H415"/>
      <c r="I415"/>
      <c r="J415"/>
      <c r="K415"/>
      <c r="L415"/>
      <c r="N415" s="564"/>
    </row>
    <row r="416" spans="1:14" s="304" customFormat="1" ht="15" x14ac:dyDescent="0.25">
      <c r="A416" s="461"/>
      <c r="B416" t="s">
        <v>51</v>
      </c>
      <c r="C416"/>
      <c r="D416"/>
      <c r="E416"/>
      <c r="F416"/>
      <c r="G416" s="10"/>
      <c r="H416" s="10"/>
      <c r="I416" s="10"/>
      <c r="J416" s="111">
        <v>151331</v>
      </c>
      <c r="K416"/>
      <c r="L416" s="111">
        <v>113967</v>
      </c>
      <c r="N416" s="564"/>
    </row>
    <row r="417" spans="1:14" s="304" customFormat="1" ht="15" hidden="1" x14ac:dyDescent="0.25">
      <c r="A417" s="461"/>
      <c r="B417" t="s">
        <v>52</v>
      </c>
      <c r="C417"/>
      <c r="D417"/>
      <c r="E417"/>
      <c r="F417"/>
      <c r="G417" s="10"/>
      <c r="H417" s="10"/>
      <c r="I417" s="10"/>
      <c r="J417" s="111">
        <v>0</v>
      </c>
      <c r="K417"/>
      <c r="L417" s="111">
        <v>0</v>
      </c>
      <c r="N417" s="564"/>
    </row>
    <row r="418" spans="1:14" s="304" customFormat="1" ht="15" hidden="1" x14ac:dyDescent="0.25">
      <c r="A418" s="461"/>
      <c r="B418" s="127"/>
      <c r="C418"/>
      <c r="D418"/>
      <c r="E418"/>
      <c r="F418"/>
      <c r="G418" s="10"/>
      <c r="H418" s="10"/>
      <c r="I418" s="10"/>
      <c r="J418" s="111"/>
      <c r="K418"/>
      <c r="L418" s="111"/>
      <c r="N418" s="564"/>
    </row>
    <row r="419" spans="1:14" s="304" customFormat="1" ht="15" hidden="1" x14ac:dyDescent="0.25">
      <c r="A419" s="461"/>
      <c r="B419" s="127"/>
      <c r="C419"/>
      <c r="D419"/>
      <c r="E419"/>
      <c r="F419"/>
      <c r="G419" s="10"/>
      <c r="H419" s="10"/>
      <c r="I419" s="10"/>
      <c r="J419" s="111"/>
      <c r="K419"/>
      <c r="L419" s="111"/>
      <c r="N419" s="564"/>
    </row>
    <row r="420" spans="1:14" s="304" customFormat="1" ht="15" hidden="1" x14ac:dyDescent="0.25">
      <c r="A420" s="461"/>
      <c r="B420" s="127"/>
      <c r="C420"/>
      <c r="D420"/>
      <c r="E420"/>
      <c r="F420"/>
      <c r="G420" s="10"/>
      <c r="H420" s="10"/>
      <c r="I420" s="10"/>
      <c r="J420" s="111"/>
      <c r="K420"/>
      <c r="L420" s="111"/>
      <c r="N420" s="564"/>
    </row>
    <row r="421" spans="1:14" s="304" customFormat="1" ht="15" x14ac:dyDescent="0.25">
      <c r="A421" s="461"/>
      <c r="B421"/>
      <c r="C421"/>
      <c r="D421"/>
      <c r="E421"/>
      <c r="F421"/>
      <c r="G421" s="10"/>
      <c r="H421" s="10"/>
      <c r="I421" s="10"/>
      <c r="J421" s="10"/>
      <c r="K421"/>
      <c r="L421" s="10"/>
      <c r="N421" s="564"/>
    </row>
    <row r="422" spans="1:14" s="304" customFormat="1" ht="15.75" thickBot="1" x14ac:dyDescent="0.3">
      <c r="A422" s="461"/>
      <c r="B422" t="s">
        <v>60</v>
      </c>
      <c r="C422"/>
      <c r="D422"/>
      <c r="E422"/>
      <c r="F422"/>
      <c r="G422" s="10"/>
      <c r="H422" s="10"/>
      <c r="I422" s="10"/>
      <c r="J422" s="40">
        <f>SUM(J416:J421)</f>
        <v>151331</v>
      </c>
      <c r="K422" s="14"/>
      <c r="L422" s="40">
        <f>SUM(L416:L421)</f>
        <v>113967</v>
      </c>
      <c r="N422" s="564"/>
    </row>
    <row r="423" spans="1:14" s="304" customFormat="1" ht="15.75" thickTop="1" x14ac:dyDescent="0.25">
      <c r="A423" s="433"/>
      <c r="B423"/>
      <c r="C423"/>
      <c r="D423"/>
      <c r="E423"/>
      <c r="F423"/>
      <c r="G423" s="10"/>
      <c r="H423" s="10"/>
      <c r="I423" s="10"/>
      <c r="J423" s="28"/>
      <c r="K423" s="14"/>
      <c r="L423" s="28"/>
      <c r="N423" s="564"/>
    </row>
    <row r="424" spans="1:14" s="304" customFormat="1" ht="15" x14ac:dyDescent="0.25">
      <c r="A424" s="433"/>
      <c r="B424" s="129" t="s">
        <v>132</v>
      </c>
      <c r="C424" s="130"/>
      <c r="D424" s="130"/>
      <c r="E424" s="130"/>
      <c r="F424" s="130"/>
      <c r="G424" s="131"/>
      <c r="H424" s="131"/>
      <c r="I424" s="131"/>
      <c r="J424" s="132"/>
      <c r="K424" s="130"/>
      <c r="L424" s="126"/>
      <c r="N424" s="564"/>
    </row>
    <row r="425" spans="1:14" ht="25.5" customHeight="1" x14ac:dyDescent="0.25">
      <c r="B425" s="611" t="s">
        <v>716</v>
      </c>
      <c r="C425" s="601"/>
      <c r="D425" s="601"/>
      <c r="E425" s="601"/>
      <c r="F425" s="601"/>
      <c r="G425" s="601"/>
      <c r="H425" s="601"/>
      <c r="I425" s="601"/>
      <c r="J425" s="601"/>
      <c r="K425" s="601"/>
      <c r="L425" s="602"/>
      <c r="N425" s="564"/>
    </row>
    <row r="426" spans="1:14" ht="15" x14ac:dyDescent="0.25">
      <c r="B426" s="579"/>
      <c r="C426" s="580"/>
      <c r="D426" s="580"/>
      <c r="E426" s="580"/>
      <c r="F426" s="580"/>
      <c r="G426" s="580"/>
      <c r="H426" s="580"/>
      <c r="I426" s="580"/>
      <c r="J426" s="580"/>
      <c r="K426" s="580"/>
      <c r="L426" s="581"/>
      <c r="N426" s="564"/>
    </row>
    <row r="427" spans="1:14" ht="15" x14ac:dyDescent="0.25">
      <c r="B427" s="582"/>
      <c r="C427" s="583"/>
      <c r="D427" s="583"/>
      <c r="E427" s="583"/>
      <c r="F427" s="583"/>
      <c r="G427" s="583"/>
      <c r="H427" s="583"/>
      <c r="I427" s="583"/>
      <c r="J427" s="583"/>
      <c r="K427" s="583"/>
      <c r="L427" s="584"/>
      <c r="N427" s="564"/>
    </row>
    <row r="428" spans="1:14" x14ac:dyDescent="0.2">
      <c r="G428" s="10"/>
      <c r="H428" s="10"/>
      <c r="I428" s="10"/>
      <c r="J428" s="28"/>
      <c r="K428" s="14"/>
      <c r="L428" s="28"/>
    </row>
    <row r="443" ht="12" customHeight="1" x14ac:dyDescent="0.2"/>
    <row r="451" spans="1:1" s="459" customFormat="1" x14ac:dyDescent="0.2">
      <c r="A451" s="453"/>
    </row>
    <row r="452" spans="1:1" s="459" customFormat="1" x14ac:dyDescent="0.2">
      <c r="A452" s="453"/>
    </row>
    <row r="453" spans="1:1" s="459" customFormat="1" x14ac:dyDescent="0.2">
      <c r="A453" s="453"/>
    </row>
    <row r="454" spans="1:1" s="459" customFormat="1" x14ac:dyDescent="0.2">
      <c r="A454" s="453"/>
    </row>
    <row r="455" spans="1:1" s="459" customFormat="1" x14ac:dyDescent="0.2">
      <c r="A455" s="453"/>
    </row>
    <row r="456" spans="1:1" s="459" customFormat="1" x14ac:dyDescent="0.2">
      <c r="A456" s="453"/>
    </row>
    <row r="457" spans="1:1" s="459" customFormat="1" x14ac:dyDescent="0.2">
      <c r="A457" s="453"/>
    </row>
    <row r="458" spans="1:1" s="459" customFormat="1" x14ac:dyDescent="0.2">
      <c r="A458" s="453"/>
    </row>
    <row r="459" spans="1:1" s="459" customFormat="1" x14ac:dyDescent="0.2">
      <c r="A459" s="453"/>
    </row>
    <row r="460" spans="1:1" s="459" customFormat="1" x14ac:dyDescent="0.2">
      <c r="A460" s="453"/>
    </row>
    <row r="461" spans="1:1" s="459" customFormat="1" x14ac:dyDescent="0.2">
      <c r="A461" s="453"/>
    </row>
    <row r="462" spans="1:1" s="459" customFormat="1" x14ac:dyDescent="0.2">
      <c r="A462" s="453"/>
    </row>
    <row r="463" spans="1:1" s="459" customFormat="1" x14ac:dyDescent="0.2">
      <c r="A463" s="453"/>
    </row>
    <row r="464" spans="1:1" s="459" customFormat="1" x14ac:dyDescent="0.2">
      <c r="A464" s="453"/>
    </row>
    <row r="465" spans="1:12" s="459" customFormat="1" x14ac:dyDescent="0.2">
      <c r="A465" s="453"/>
    </row>
    <row r="468" spans="1:12" ht="12.75" customHeight="1" x14ac:dyDescent="0.2"/>
    <row r="469" spans="1:12" s="371" customFormat="1" ht="12.75" customHeight="1" x14ac:dyDescent="0.2">
      <c r="A469" s="433"/>
    </row>
    <row r="472" spans="1:12" s="371" customFormat="1" x14ac:dyDescent="0.2">
      <c r="A472" s="433"/>
      <c r="G472" s="10"/>
      <c r="H472" s="10"/>
      <c r="I472" s="10"/>
      <c r="J472" s="28"/>
      <c r="K472" s="370"/>
      <c r="L472" s="28"/>
    </row>
    <row r="473" spans="1:12" x14ac:dyDescent="0.2">
      <c r="B473" s="17"/>
      <c r="E473" s="27" t="s">
        <v>18</v>
      </c>
      <c r="F473" s="410">
        <v>11</v>
      </c>
    </row>
    <row r="474" spans="1:12" x14ac:dyDescent="0.2">
      <c r="B474" s="1" t="str">
        <f>B386</f>
        <v>Stichting Windroos Foundation</v>
      </c>
      <c r="C474" s="1"/>
    </row>
    <row r="475" spans="1:12" x14ac:dyDescent="0.2">
      <c r="B475" s="5"/>
      <c r="C475" s="5"/>
      <c r="D475" s="4"/>
      <c r="E475" s="4"/>
      <c r="F475" s="4"/>
      <c r="G475" s="4"/>
      <c r="H475" s="4"/>
      <c r="I475" s="4"/>
      <c r="J475" s="4"/>
      <c r="K475" s="4"/>
      <c r="L475" s="4"/>
    </row>
    <row r="478" spans="1:12" x14ac:dyDescent="0.2">
      <c r="B478" s="1" t="str">
        <f>B390</f>
        <v>5.1.5 TOELICHTING OP DE BALANS</v>
      </c>
    </row>
    <row r="479" spans="1:12" x14ac:dyDescent="0.2">
      <c r="B479" s="17"/>
    </row>
    <row r="480" spans="1:12" x14ac:dyDescent="0.2">
      <c r="B480" s="13" t="s">
        <v>27</v>
      </c>
    </row>
    <row r="482" spans="1:14" x14ac:dyDescent="0.2">
      <c r="B482" s="9" t="s">
        <v>470</v>
      </c>
      <c r="C482" s="9"/>
    </row>
    <row r="484" spans="1:14" s="14" customFormat="1" x14ac:dyDescent="0.2">
      <c r="A484" s="15"/>
      <c r="B484" s="42" t="s">
        <v>8</v>
      </c>
      <c r="G484" s="1"/>
      <c r="J484" s="113">
        <f>J413</f>
        <v>43100</v>
      </c>
      <c r="K484" s="27"/>
      <c r="L484" s="113">
        <f>L413</f>
        <v>42735</v>
      </c>
    </row>
    <row r="485" spans="1:14" s="14" customFormat="1" x14ac:dyDescent="0.2">
      <c r="A485" s="15"/>
      <c r="G485"/>
      <c r="J485" s="27" t="s">
        <v>6</v>
      </c>
      <c r="K485" s="27"/>
      <c r="L485" s="27" t="s">
        <v>6</v>
      </c>
    </row>
    <row r="486" spans="1:14" s="14" customFormat="1" ht="13.5" customHeight="1" x14ac:dyDescent="0.2">
      <c r="A486" s="15"/>
      <c r="G486"/>
      <c r="J486"/>
      <c r="K486"/>
      <c r="L486"/>
    </row>
    <row r="487" spans="1:14" s="14" customFormat="1" ht="15" x14ac:dyDescent="0.25">
      <c r="A487" s="15"/>
      <c r="B487" s="14" t="s">
        <v>29</v>
      </c>
      <c r="J487" s="20">
        <f>+L500</f>
        <v>29452</v>
      </c>
      <c r="K487" s="20"/>
      <c r="L487" s="20">
        <v>29452</v>
      </c>
      <c r="N487" s="567"/>
    </row>
    <row r="488" spans="1:14" s="14" customFormat="1" x14ac:dyDescent="0.2">
      <c r="A488" s="15"/>
      <c r="B488" s="65" t="s">
        <v>479</v>
      </c>
      <c r="J488" s="28">
        <f>+L514</f>
        <v>-214159</v>
      </c>
      <c r="K488" s="20"/>
      <c r="L488" s="20">
        <v>-214182</v>
      </c>
    </row>
    <row r="489" spans="1:14" s="320" customFormat="1" ht="15" x14ac:dyDescent="0.25">
      <c r="A489" s="15"/>
      <c r="B489" s="65" t="s">
        <v>480</v>
      </c>
      <c r="J489" s="28">
        <f>+L528</f>
        <v>185716</v>
      </c>
      <c r="K489" s="20"/>
      <c r="L489" s="20">
        <v>185716</v>
      </c>
      <c r="N489" s="567"/>
    </row>
    <row r="490" spans="1:14" s="14" customFormat="1" ht="15" x14ac:dyDescent="0.25">
      <c r="A490" s="15"/>
      <c r="B490" s="32" t="s">
        <v>481</v>
      </c>
      <c r="J490" s="28">
        <f>+L542</f>
        <v>178352</v>
      </c>
      <c r="K490" s="20"/>
      <c r="L490" s="20">
        <v>178352</v>
      </c>
      <c r="N490" s="567"/>
    </row>
    <row r="491" spans="1:14" s="14" customFormat="1" ht="17.25" customHeight="1" thickBot="1" x14ac:dyDescent="0.25">
      <c r="A491" s="15"/>
      <c r="B491" s="15" t="s">
        <v>16</v>
      </c>
      <c r="J491" s="40">
        <f>SUM(J487:J490)</f>
        <v>179361</v>
      </c>
      <c r="K491" s="20"/>
      <c r="L491" s="40">
        <f>SUM(L487:L490)</f>
        <v>179338</v>
      </c>
    </row>
    <row r="492" spans="1:14" s="14" customFormat="1" ht="12.75" customHeight="1" thickTop="1" x14ac:dyDescent="0.2">
      <c r="A492" s="15"/>
      <c r="H492" s="28"/>
      <c r="I492" s="20"/>
      <c r="J492" s="20"/>
      <c r="K492" s="20"/>
      <c r="L492" s="28"/>
    </row>
    <row r="493" spans="1:14" s="14" customFormat="1" ht="12.75" customHeight="1" x14ac:dyDescent="0.2">
      <c r="A493" s="15"/>
      <c r="B493" s="175" t="s">
        <v>29</v>
      </c>
      <c r="H493" s="28"/>
      <c r="I493" s="20"/>
      <c r="J493" s="20"/>
      <c r="K493" s="20"/>
      <c r="L493" s="28"/>
    </row>
    <row r="494" spans="1:14" s="14" customFormat="1" ht="12.75" customHeight="1" x14ac:dyDescent="0.25">
      <c r="A494" s="15"/>
      <c r="F494" s="78" t="s">
        <v>53</v>
      </c>
      <c r="G494" s="176"/>
      <c r="H494" s="78" t="s">
        <v>314</v>
      </c>
      <c r="I494" s="79"/>
      <c r="J494" s="78" t="s">
        <v>174</v>
      </c>
      <c r="K494" s="79"/>
      <c r="L494" s="78" t="s">
        <v>53</v>
      </c>
      <c r="N494" s="567"/>
    </row>
    <row r="495" spans="1:14" s="14" customFormat="1" ht="12.75" customHeight="1" x14ac:dyDescent="0.25">
      <c r="A495" s="15"/>
      <c r="B495" s="42" t="s">
        <v>319</v>
      </c>
      <c r="F495" s="80" t="s">
        <v>690</v>
      </c>
      <c r="G495" s="176"/>
      <c r="H495" s="12" t="s">
        <v>315</v>
      </c>
      <c r="I495" s="78"/>
      <c r="J495" s="12" t="s">
        <v>316</v>
      </c>
      <c r="K495" s="79"/>
      <c r="L495" s="80" t="s">
        <v>691</v>
      </c>
      <c r="N495" s="567"/>
    </row>
    <row r="496" spans="1:14" s="14" customFormat="1" ht="12.75" customHeight="1" x14ac:dyDescent="0.25">
      <c r="A496" s="15"/>
      <c r="B496" s="41"/>
      <c r="F496" s="27" t="s">
        <v>6</v>
      </c>
      <c r="H496" s="27" t="s">
        <v>6</v>
      </c>
      <c r="I496" s="27"/>
      <c r="J496" s="27" t="s">
        <v>6</v>
      </c>
      <c r="K496" s="79"/>
      <c r="L496" s="27" t="s">
        <v>6</v>
      </c>
      <c r="N496" s="567"/>
    </row>
    <row r="497" spans="1:14" s="14" customFormat="1" ht="12.75" customHeight="1" x14ac:dyDescent="0.25">
      <c r="A497" s="15"/>
      <c r="B497" s="41"/>
      <c r="F497" s="27"/>
      <c r="I497" s="27"/>
      <c r="J497" s="27"/>
      <c r="K497" s="79"/>
      <c r="L497" s="27"/>
      <c r="N497" s="567"/>
    </row>
    <row r="498" spans="1:14" s="14" customFormat="1" ht="12.75" customHeight="1" x14ac:dyDescent="0.25">
      <c r="A498" s="15"/>
      <c r="B498" s="65" t="s">
        <v>2</v>
      </c>
      <c r="F498" s="111">
        <f>L487</f>
        <v>29452</v>
      </c>
      <c r="H498" s="111">
        <v>0</v>
      </c>
      <c r="I498" s="20"/>
      <c r="J498" s="111">
        <v>0</v>
      </c>
      <c r="K498" s="20"/>
      <c r="L498" s="28">
        <f>F498+H498-J498</f>
        <v>29452</v>
      </c>
      <c r="N498" s="567"/>
    </row>
    <row r="499" spans="1:14" s="14" customFormat="1" ht="12.75" customHeight="1" x14ac:dyDescent="0.25">
      <c r="A499" s="15"/>
      <c r="B499" s="65"/>
      <c r="L499" s="115"/>
      <c r="N499" s="567"/>
    </row>
    <row r="500" spans="1:14" s="14" customFormat="1" ht="12.75" customHeight="1" thickBot="1" x14ac:dyDescent="0.3">
      <c r="A500" s="15"/>
      <c r="B500" s="10" t="s">
        <v>483</v>
      </c>
      <c r="F500" s="40">
        <f>SUM(F498:F499)</f>
        <v>29452</v>
      </c>
      <c r="H500" s="40">
        <f>SUM(H498:H499)</f>
        <v>0</v>
      </c>
      <c r="I500" s="20"/>
      <c r="J500" s="26">
        <f>SUM(J498:J499)</f>
        <v>0</v>
      </c>
      <c r="K500" s="20"/>
      <c r="L500" s="26">
        <f>SUM(L498:L499)</f>
        <v>29452</v>
      </c>
      <c r="N500" s="567"/>
    </row>
    <row r="501" spans="1:14" s="14" customFormat="1" ht="12.75" customHeight="1" thickTop="1" x14ac:dyDescent="0.2">
      <c r="A501" s="15"/>
      <c r="H501" s="28"/>
      <c r="I501" s="20"/>
      <c r="J501" s="20"/>
      <c r="K501" s="20"/>
      <c r="L501" s="28"/>
    </row>
    <row r="502" spans="1:14" s="14" customFormat="1" ht="12.75" customHeight="1" x14ac:dyDescent="0.2">
      <c r="A502" s="15"/>
      <c r="B502" s="218" t="s">
        <v>479</v>
      </c>
      <c r="C502"/>
      <c r="D502"/>
      <c r="E502"/>
      <c r="F502"/>
      <c r="G502"/>
      <c r="H502"/>
      <c r="I502"/>
      <c r="J502"/>
      <c r="K502"/>
      <c r="L502"/>
    </row>
    <row r="503" spans="1:14" s="14" customFormat="1" ht="12.75" customHeight="1" x14ac:dyDescent="0.2">
      <c r="A503" s="15"/>
      <c r="B503"/>
      <c r="C503" s="18"/>
      <c r="D503"/>
      <c r="E503"/>
      <c r="F503" s="78" t="s">
        <v>53</v>
      </c>
      <c r="G503" s="176"/>
      <c r="H503" s="78" t="s">
        <v>314</v>
      </c>
      <c r="I503" s="79"/>
      <c r="J503" s="78" t="s">
        <v>174</v>
      </c>
      <c r="K503" s="79"/>
      <c r="L503" s="78" t="s">
        <v>53</v>
      </c>
    </row>
    <row r="504" spans="1:14" s="14" customFormat="1" ht="12.75" customHeight="1" x14ac:dyDescent="0.2">
      <c r="A504" s="15"/>
      <c r="B504" s="42" t="s">
        <v>319</v>
      </c>
      <c r="C504"/>
      <c r="D504"/>
      <c r="E504"/>
      <c r="F504" s="80" t="str">
        <f>F495</f>
        <v>1-jan-2017</v>
      </c>
      <c r="G504" s="176"/>
      <c r="H504" s="12" t="s">
        <v>315</v>
      </c>
      <c r="I504" s="78"/>
      <c r="J504" s="12" t="s">
        <v>316</v>
      </c>
      <c r="K504" s="79"/>
      <c r="L504" s="80" t="str">
        <f>L495</f>
        <v>31-dec-2017</v>
      </c>
    </row>
    <row r="505" spans="1:14" s="14" customFormat="1" ht="12.75" customHeight="1" x14ac:dyDescent="0.2">
      <c r="A505" s="15"/>
      <c r="B505"/>
      <c r="C505"/>
      <c r="D505"/>
      <c r="E505"/>
      <c r="F505" s="27" t="s">
        <v>6</v>
      </c>
      <c r="G505" s="27"/>
      <c r="H505" s="27" t="s">
        <v>6</v>
      </c>
      <c r="I505" s="27"/>
      <c r="J505" s="27" t="s">
        <v>6</v>
      </c>
      <c r="K505" s="27"/>
      <c r="L505" s="27" t="s">
        <v>6</v>
      </c>
    </row>
    <row r="506" spans="1:14" s="14" customFormat="1" ht="12.75" customHeight="1" x14ac:dyDescent="0.2">
      <c r="A506" s="15"/>
      <c r="B506" s="198" t="s">
        <v>87</v>
      </c>
      <c r="C506"/>
      <c r="D506"/>
      <c r="E506"/>
      <c r="F506"/>
      <c r="G506"/>
      <c r="H506"/>
      <c r="I506"/>
      <c r="J506"/>
      <c r="K506" s="10"/>
    </row>
    <row r="507" spans="1:14" s="14" customFormat="1" ht="12.75" customHeight="1" x14ac:dyDescent="0.2">
      <c r="A507" s="15"/>
      <c r="B507" s="385" t="s">
        <v>572</v>
      </c>
      <c r="C507"/>
      <c r="D507"/>
      <c r="E507"/>
      <c r="F507" s="111">
        <f>L488</f>
        <v>-214182</v>
      </c>
      <c r="G507" s="10"/>
      <c r="H507" s="111">
        <f>'5.1.10 gesegm.res.rek.'!F124</f>
        <v>23</v>
      </c>
      <c r="I507" s="10"/>
      <c r="J507" s="111">
        <v>0</v>
      </c>
      <c r="K507" s="10"/>
      <c r="L507" s="28">
        <f>F507+H507-J507</f>
        <v>-214159</v>
      </c>
    </row>
    <row r="508" spans="1:14" s="320" customFormat="1" ht="12.75" hidden="1" customHeight="1" x14ac:dyDescent="0.2">
      <c r="A508" s="15"/>
      <c r="B508" s="321"/>
      <c r="C508" s="323"/>
      <c r="D508" s="323"/>
      <c r="E508" s="323"/>
      <c r="F508" s="111"/>
      <c r="G508" s="10"/>
      <c r="H508" s="111"/>
      <c r="I508" s="10"/>
      <c r="J508" s="111"/>
      <c r="K508" s="10"/>
      <c r="L508" s="28">
        <f>F508+H508-J508</f>
        <v>0</v>
      </c>
    </row>
    <row r="509" spans="1:14" s="14" customFormat="1" ht="12.75" hidden="1" customHeight="1" x14ac:dyDescent="0.2">
      <c r="A509" s="15"/>
      <c r="B509" s="127"/>
      <c r="C509"/>
      <c r="D509"/>
      <c r="E509"/>
      <c r="F509" s="111"/>
      <c r="G509" s="10"/>
      <c r="H509" s="111"/>
      <c r="I509" s="10"/>
      <c r="J509" s="111"/>
      <c r="K509" s="10"/>
      <c r="L509" s="28">
        <f>F509+H509-J509</f>
        <v>0</v>
      </c>
    </row>
    <row r="510" spans="1:14" s="324" customFormat="1" ht="12.75" hidden="1" customHeight="1" x14ac:dyDescent="0.2">
      <c r="A510" s="15"/>
      <c r="B510" s="326"/>
      <c r="C510" s="326"/>
      <c r="D510" s="326"/>
      <c r="E510" s="326"/>
      <c r="F510" s="10"/>
      <c r="G510" s="10"/>
      <c r="H510" s="10"/>
      <c r="I510" s="10"/>
      <c r="J510" s="10"/>
      <c r="K510" s="10"/>
      <c r="L510" s="10"/>
    </row>
    <row r="511" spans="1:14" s="324" customFormat="1" ht="12.75" hidden="1" customHeight="1" x14ac:dyDescent="0.2">
      <c r="A511" s="15"/>
      <c r="B511" s="326" t="s">
        <v>266</v>
      </c>
      <c r="C511" s="326"/>
      <c r="D511" s="326"/>
      <c r="E511" s="326"/>
      <c r="F511" s="10"/>
      <c r="G511" s="10"/>
      <c r="H511" s="10"/>
      <c r="I511" s="10"/>
      <c r="J511" s="10"/>
      <c r="K511" s="10"/>
      <c r="L511" s="10"/>
    </row>
    <row r="512" spans="1:14" s="324" customFormat="1" ht="12.75" hidden="1" customHeight="1" x14ac:dyDescent="0.2">
      <c r="A512" s="15"/>
      <c r="B512" s="325"/>
      <c r="C512" s="22"/>
      <c r="D512" s="326"/>
      <c r="E512" s="326"/>
      <c r="F512" s="111"/>
      <c r="G512" s="10"/>
      <c r="H512" s="111"/>
      <c r="I512" s="10"/>
      <c r="J512" s="111"/>
      <c r="K512" s="10"/>
      <c r="L512" s="28">
        <f>F512+H512-J512</f>
        <v>0</v>
      </c>
    </row>
    <row r="513" spans="1:14" s="320" customFormat="1" ht="12.75" customHeight="1" x14ac:dyDescent="0.2">
      <c r="A513" s="15"/>
      <c r="B513" s="218"/>
      <c r="C513" s="22"/>
      <c r="D513" s="323"/>
      <c r="E513" s="323"/>
      <c r="F513" s="323"/>
      <c r="G513" s="323"/>
      <c r="H513" s="323"/>
      <c r="I513" s="323"/>
      <c r="J513" s="323"/>
      <c r="K513" s="10"/>
      <c r="L513" s="28"/>
    </row>
    <row r="514" spans="1:14" s="14" customFormat="1" ht="12.75" customHeight="1" thickBot="1" x14ac:dyDescent="0.25">
      <c r="A514" s="15"/>
      <c r="B514" s="10" t="s">
        <v>484</v>
      </c>
      <c r="C514" s="10"/>
      <c r="D514" s="323"/>
      <c r="E514" s="323"/>
      <c r="F514" s="11">
        <f>SUM(F507:F512)</f>
        <v>-214182</v>
      </c>
      <c r="G514" s="10"/>
      <c r="H514" s="11">
        <f>SUM(H507:H512)</f>
        <v>23</v>
      </c>
      <c r="I514" s="10"/>
      <c r="J514" s="11">
        <f>SUM(J507:J512)</f>
        <v>0</v>
      </c>
      <c r="K514" s="10"/>
      <c r="L514" s="11">
        <f>SUM(L507:L512)</f>
        <v>-214159</v>
      </c>
    </row>
    <row r="515" spans="1:14" s="320" customFormat="1" ht="12.75" customHeight="1" thickTop="1" x14ac:dyDescent="0.2">
      <c r="A515" s="15"/>
      <c r="B515" s="218"/>
      <c r="C515" s="22"/>
      <c r="D515" s="323"/>
      <c r="E515" s="323"/>
      <c r="F515" s="323"/>
      <c r="G515" s="323"/>
      <c r="H515" s="323"/>
      <c r="I515" s="323"/>
      <c r="J515" s="323"/>
      <c r="K515" s="323"/>
      <c r="L515" s="28"/>
    </row>
    <row r="516" spans="1:14" s="320" customFormat="1" ht="12.75" customHeight="1" x14ac:dyDescent="0.2">
      <c r="A516" s="15"/>
      <c r="B516" s="218" t="s">
        <v>480</v>
      </c>
      <c r="C516" s="22"/>
      <c r="D516" s="323"/>
      <c r="E516" s="323"/>
      <c r="F516" s="323"/>
      <c r="G516" s="323"/>
      <c r="H516" s="323"/>
      <c r="I516" s="323"/>
      <c r="J516" s="323"/>
      <c r="K516" s="323"/>
      <c r="L516" s="28"/>
    </row>
    <row r="517" spans="1:14" s="320" customFormat="1" ht="12.75" customHeight="1" x14ac:dyDescent="0.25">
      <c r="A517" s="15"/>
      <c r="B517" s="323"/>
      <c r="C517" s="18"/>
      <c r="D517" s="323"/>
      <c r="E517" s="323"/>
      <c r="F517" s="78" t="s">
        <v>53</v>
      </c>
      <c r="G517" s="176"/>
      <c r="H517" s="78" t="s">
        <v>314</v>
      </c>
      <c r="I517" s="79"/>
      <c r="J517" s="78" t="s">
        <v>174</v>
      </c>
      <c r="K517" s="79"/>
      <c r="L517" s="78" t="s">
        <v>53</v>
      </c>
      <c r="N517" s="567"/>
    </row>
    <row r="518" spans="1:14" s="320" customFormat="1" ht="12.75" customHeight="1" x14ac:dyDescent="0.25">
      <c r="A518" s="15"/>
      <c r="B518" s="42" t="s">
        <v>319</v>
      </c>
      <c r="C518" s="323"/>
      <c r="D518" s="323"/>
      <c r="E518" s="323"/>
      <c r="F518" s="80" t="str">
        <f>F495</f>
        <v>1-jan-2017</v>
      </c>
      <c r="G518" s="176"/>
      <c r="H518" s="12" t="s">
        <v>315</v>
      </c>
      <c r="I518" s="78"/>
      <c r="J518" s="12" t="s">
        <v>316</v>
      </c>
      <c r="K518" s="79"/>
      <c r="L518" s="80" t="str">
        <f>L495</f>
        <v>31-dec-2017</v>
      </c>
      <c r="N518" s="567"/>
    </row>
    <row r="519" spans="1:14" s="320" customFormat="1" ht="12.75" customHeight="1" x14ac:dyDescent="0.25">
      <c r="A519" s="15"/>
      <c r="B519" s="323"/>
      <c r="C519" s="323"/>
      <c r="D519" s="323"/>
      <c r="E519" s="323"/>
      <c r="F519" s="27" t="s">
        <v>6</v>
      </c>
      <c r="G519" s="27"/>
      <c r="H519" s="27" t="s">
        <v>6</v>
      </c>
      <c r="I519" s="27"/>
      <c r="J519" s="27" t="s">
        <v>6</v>
      </c>
      <c r="K519" s="27"/>
      <c r="L519" s="27" t="s">
        <v>6</v>
      </c>
      <c r="N519" s="567"/>
    </row>
    <row r="520" spans="1:14" s="14" customFormat="1" ht="12.75" hidden="1" customHeight="1" x14ac:dyDescent="0.25">
      <c r="A520" s="15"/>
      <c r="B520" s="198" t="s">
        <v>147</v>
      </c>
      <c r="C520" s="22"/>
      <c r="D520"/>
      <c r="E520"/>
      <c r="F520"/>
      <c r="G520"/>
      <c r="H520"/>
      <c r="I520"/>
      <c r="J520"/>
      <c r="K520"/>
      <c r="L520"/>
      <c r="N520" s="567"/>
    </row>
    <row r="521" spans="1:14" s="14" customFormat="1" ht="12.75" hidden="1" customHeight="1" x14ac:dyDescent="0.25">
      <c r="A521" s="15"/>
      <c r="B521" s="127"/>
      <c r="C521" s="22"/>
      <c r="D521"/>
      <c r="E521"/>
      <c r="F521" s="111"/>
      <c r="G521" s="10"/>
      <c r="H521" s="111"/>
      <c r="I521" s="10"/>
      <c r="J521" s="111"/>
      <c r="K521" s="10"/>
      <c r="L521" s="28">
        <f>F521+H521-J521</f>
        <v>0</v>
      </c>
      <c r="N521" s="567"/>
    </row>
    <row r="522" spans="1:14" s="14" customFormat="1" ht="12.75" hidden="1" customHeight="1" x14ac:dyDescent="0.25">
      <c r="A522" s="15"/>
      <c r="B522" s="127"/>
      <c r="C522" s="22"/>
      <c r="D522"/>
      <c r="E522"/>
      <c r="F522" s="111"/>
      <c r="G522" s="10"/>
      <c r="H522" s="111"/>
      <c r="I522" s="10"/>
      <c r="J522" s="111"/>
      <c r="K522" s="10"/>
      <c r="L522" s="28">
        <f>F522+H522-J522</f>
        <v>0</v>
      </c>
      <c r="N522" s="567"/>
    </row>
    <row r="523" spans="1:14" s="14" customFormat="1" ht="12.75" hidden="1" customHeight="1" x14ac:dyDescent="0.25">
      <c r="A523" s="15"/>
      <c r="N523" s="567"/>
    </row>
    <row r="524" spans="1:14" s="354" customFormat="1" ht="12.75" customHeight="1" x14ac:dyDescent="0.25">
      <c r="A524" s="15"/>
      <c r="B524" t="s">
        <v>148</v>
      </c>
      <c r="C524"/>
      <c r="D524"/>
      <c r="E524"/>
      <c r="F524" s="10"/>
      <c r="G524" s="10"/>
      <c r="H524" s="10"/>
      <c r="I524" s="10"/>
      <c r="J524" s="10"/>
      <c r="K524" s="10"/>
      <c r="L524" s="10"/>
      <c r="N524" s="567"/>
    </row>
    <row r="525" spans="1:14" s="354" customFormat="1" ht="12.75" customHeight="1" x14ac:dyDescent="0.25">
      <c r="A525" s="15"/>
      <c r="B525" s="321" t="s">
        <v>605</v>
      </c>
      <c r="C525" s="22"/>
      <c r="D525"/>
      <c r="E525"/>
      <c r="F525" s="111">
        <f>L489</f>
        <v>185716</v>
      </c>
      <c r="G525" s="10"/>
      <c r="H525" s="111">
        <f>'5.1.10 gesegm.res.rek.'!F61</f>
        <v>0</v>
      </c>
      <c r="I525" s="10"/>
      <c r="J525" s="111">
        <v>0</v>
      </c>
      <c r="K525" s="10"/>
      <c r="L525" s="28">
        <f>F525+H525-J525</f>
        <v>185716</v>
      </c>
      <c r="N525" s="567"/>
    </row>
    <row r="526" spans="1:14" s="354" customFormat="1" ht="12.75" hidden="1" customHeight="1" x14ac:dyDescent="0.25">
      <c r="A526" s="15"/>
      <c r="B526" s="127"/>
      <c r="C526" s="22"/>
      <c r="D526"/>
      <c r="E526"/>
      <c r="F526" s="111"/>
      <c r="G526" s="10"/>
      <c r="H526" s="111"/>
      <c r="I526" s="10"/>
      <c r="J526" s="111"/>
      <c r="K526" s="10"/>
      <c r="L526" s="28">
        <f>F526+H526-J526</f>
        <v>0</v>
      </c>
      <c r="N526" s="567"/>
    </row>
    <row r="527" spans="1:14" s="354" customFormat="1" ht="12.75" customHeight="1" x14ac:dyDescent="0.25">
      <c r="A527" s="15"/>
      <c r="N527" s="567"/>
    </row>
    <row r="528" spans="1:14" s="14" customFormat="1" ht="12.75" customHeight="1" thickBot="1" x14ac:dyDescent="0.3">
      <c r="A528" s="15"/>
      <c r="B528" s="10" t="s">
        <v>485</v>
      </c>
      <c r="C528" s="10"/>
      <c r="D528"/>
      <c r="E528"/>
      <c r="F528" s="11">
        <f>SUM(F521:F526)</f>
        <v>185716</v>
      </c>
      <c r="G528" s="10"/>
      <c r="H528" s="11">
        <f>SUM(H521:H526)</f>
        <v>0</v>
      </c>
      <c r="I528" s="10"/>
      <c r="J528" s="11">
        <f>SUM(J521:J526)</f>
        <v>0</v>
      </c>
      <c r="K528" s="10"/>
      <c r="L528" s="11">
        <f>SUM(L521:L526)</f>
        <v>185716</v>
      </c>
      <c r="N528" s="567"/>
    </row>
    <row r="529" spans="1:14" s="14" customFormat="1" ht="12.75" customHeight="1" thickTop="1" x14ac:dyDescent="0.25">
      <c r="A529" s="15"/>
      <c r="H529" s="28"/>
      <c r="I529" s="20"/>
      <c r="J529" s="20"/>
      <c r="K529" s="20"/>
      <c r="L529" s="28"/>
      <c r="N529" s="567"/>
    </row>
    <row r="530" spans="1:14" s="14" customFormat="1" ht="12.75" customHeight="1" x14ac:dyDescent="0.25">
      <c r="A530" s="15"/>
      <c r="B530" s="218" t="s">
        <v>481</v>
      </c>
      <c r="H530" s="28"/>
      <c r="I530" s="20"/>
      <c r="J530" s="20"/>
      <c r="K530" s="20"/>
      <c r="L530" s="28"/>
      <c r="N530" s="567"/>
    </row>
    <row r="531" spans="1:14" s="14" customFormat="1" ht="12.75" customHeight="1" x14ac:dyDescent="0.25">
      <c r="A531" s="15"/>
      <c r="B531" s="42"/>
      <c r="F531" s="78" t="s">
        <v>53</v>
      </c>
      <c r="G531" s="176"/>
      <c r="H531" s="78" t="s">
        <v>314</v>
      </c>
      <c r="I531" s="79"/>
      <c r="J531" s="78" t="s">
        <v>174</v>
      </c>
      <c r="K531" s="79"/>
      <c r="L531" s="78" t="s">
        <v>53</v>
      </c>
      <c r="N531" s="567"/>
    </row>
    <row r="532" spans="1:14" s="14" customFormat="1" ht="12.75" customHeight="1" x14ac:dyDescent="0.25">
      <c r="A532" s="15"/>
      <c r="B532" s="42" t="s">
        <v>319</v>
      </c>
      <c r="F532" s="80" t="str">
        <f>F495</f>
        <v>1-jan-2017</v>
      </c>
      <c r="G532" s="176"/>
      <c r="H532" s="12" t="s">
        <v>315</v>
      </c>
      <c r="I532" s="78"/>
      <c r="J532" s="12" t="s">
        <v>316</v>
      </c>
      <c r="K532" s="79"/>
      <c r="L532" s="80" t="str">
        <f>L495</f>
        <v>31-dec-2017</v>
      </c>
      <c r="N532" s="567"/>
    </row>
    <row r="533" spans="1:14" s="14" customFormat="1" ht="12.75" customHeight="1" x14ac:dyDescent="0.25">
      <c r="A533" s="15"/>
      <c r="B533" s="42"/>
      <c r="F533" s="27" t="s">
        <v>6</v>
      </c>
      <c r="G533" s="27"/>
      <c r="H533" s="27" t="s">
        <v>6</v>
      </c>
      <c r="I533" s="27"/>
      <c r="J533" s="27" t="s">
        <v>6</v>
      </c>
      <c r="K533" s="27"/>
      <c r="L533" s="27" t="s">
        <v>6</v>
      </c>
      <c r="N533" s="567"/>
    </row>
    <row r="534" spans="1:14" s="14" customFormat="1" ht="12.75" customHeight="1" x14ac:dyDescent="0.25">
      <c r="A534" s="15"/>
      <c r="B534" t="s">
        <v>239</v>
      </c>
      <c r="C534"/>
      <c r="D534"/>
      <c r="E534"/>
      <c r="F534"/>
      <c r="G534"/>
      <c r="H534"/>
      <c r="I534"/>
      <c r="J534"/>
      <c r="K534" s="10"/>
      <c r="N534" s="567"/>
    </row>
    <row r="535" spans="1:14" s="14" customFormat="1" ht="12.75" customHeight="1" x14ac:dyDescent="0.25">
      <c r="A535" s="15"/>
      <c r="B535" s="127" t="s">
        <v>606</v>
      </c>
      <c r="C535"/>
      <c r="D535"/>
      <c r="E535"/>
      <c r="F535" s="111">
        <f>L490</f>
        <v>178352</v>
      </c>
      <c r="G535" s="10"/>
      <c r="H535" s="111">
        <f>'5.1.10 gesegm.res.rek.'!F194</f>
        <v>0</v>
      </c>
      <c r="I535" s="10"/>
      <c r="J535" s="111">
        <v>0</v>
      </c>
      <c r="K535" s="10"/>
      <c r="L535" s="28">
        <f>F535+H535-J535</f>
        <v>178352</v>
      </c>
      <c r="N535" s="567"/>
    </row>
    <row r="536" spans="1:14" s="14" customFormat="1" ht="12.75" hidden="1" customHeight="1" x14ac:dyDescent="0.25">
      <c r="A536" s="15"/>
      <c r="B536" s="127"/>
      <c r="C536"/>
      <c r="D536"/>
      <c r="E536"/>
      <c r="F536" s="111"/>
      <c r="G536" s="10"/>
      <c r="H536" s="111"/>
      <c r="I536" s="10"/>
      <c r="J536" s="111"/>
      <c r="K536" s="10"/>
      <c r="L536" s="28">
        <f>F536+H536-J536</f>
        <v>0</v>
      </c>
      <c r="N536" s="567"/>
    </row>
    <row r="537" spans="1:14" s="14" customFormat="1" ht="12.75" hidden="1" customHeight="1" x14ac:dyDescent="0.25">
      <c r="A537" s="15"/>
      <c r="B537" s="22"/>
      <c r="C537" s="22"/>
      <c r="D537"/>
      <c r="E537"/>
      <c r="F537"/>
      <c r="G537"/>
      <c r="H537"/>
      <c r="I537"/>
      <c r="J537"/>
      <c r="K537"/>
      <c r="L537" s="28"/>
      <c r="N537" s="567"/>
    </row>
    <row r="538" spans="1:14" s="14" customFormat="1" ht="12.75" hidden="1" customHeight="1" x14ac:dyDescent="0.25">
      <c r="A538" s="15"/>
      <c r="B538" s="322" t="s">
        <v>482</v>
      </c>
      <c r="C538" s="22"/>
      <c r="D538"/>
      <c r="E538"/>
      <c r="F538"/>
      <c r="G538"/>
      <c r="H538"/>
      <c r="I538"/>
      <c r="J538"/>
      <c r="K538"/>
      <c r="L538"/>
      <c r="N538" s="567"/>
    </row>
    <row r="539" spans="1:14" s="14" customFormat="1" ht="12.75" hidden="1" customHeight="1" x14ac:dyDescent="0.25">
      <c r="A539" s="15"/>
      <c r="B539" s="127"/>
      <c r="C539" s="22"/>
      <c r="D539"/>
      <c r="E539"/>
      <c r="F539" s="111"/>
      <c r="G539" s="10"/>
      <c r="H539" s="111"/>
      <c r="I539" s="10"/>
      <c r="J539" s="111"/>
      <c r="K539" s="10"/>
      <c r="L539" s="28">
        <f>F539+H539-J539</f>
        <v>0</v>
      </c>
      <c r="N539" s="567"/>
    </row>
    <row r="540" spans="1:14" s="14" customFormat="1" ht="12.75" hidden="1" customHeight="1" x14ac:dyDescent="0.25">
      <c r="A540" s="15"/>
      <c r="B540" s="127"/>
      <c r="C540" s="22"/>
      <c r="D540"/>
      <c r="E540"/>
      <c r="F540" s="111"/>
      <c r="G540" s="10"/>
      <c r="H540" s="111"/>
      <c r="I540" s="10"/>
      <c r="J540" s="111"/>
      <c r="K540" s="10"/>
      <c r="L540" s="28">
        <f>F540+H540-J540</f>
        <v>0</v>
      </c>
      <c r="N540" s="567"/>
    </row>
    <row r="541" spans="1:14" s="14" customFormat="1" ht="12.75" customHeight="1" x14ac:dyDescent="0.25">
      <c r="A541" s="15"/>
      <c r="B541" s="22"/>
      <c r="C541" s="22"/>
      <c r="D541"/>
      <c r="E541"/>
      <c r="F541" s="10"/>
      <c r="G541" s="10"/>
      <c r="H541" s="10"/>
      <c r="I541" s="10"/>
      <c r="J541" s="10"/>
      <c r="K541" s="10"/>
      <c r="L541" s="28"/>
      <c r="N541" s="567"/>
    </row>
    <row r="542" spans="1:14" s="14" customFormat="1" ht="12.75" customHeight="1" thickBot="1" x14ac:dyDescent="0.3">
      <c r="A542" s="15"/>
      <c r="B542" s="32" t="s">
        <v>486</v>
      </c>
      <c r="F542" s="26">
        <f>SUM(F535:F540)</f>
        <v>178352</v>
      </c>
      <c r="G542" s="10"/>
      <c r="H542" s="26">
        <f>SUM(H535:H540)</f>
        <v>0</v>
      </c>
      <c r="I542" s="10"/>
      <c r="J542" s="26">
        <f>SUM(J535:J540)</f>
        <v>0</v>
      </c>
      <c r="K542" s="10"/>
      <c r="L542" s="26">
        <f>SUM(L535:L540)</f>
        <v>178352</v>
      </c>
      <c r="N542" s="567"/>
    </row>
    <row r="543" spans="1:14" s="14" customFormat="1" ht="13.5" thickTop="1" x14ac:dyDescent="0.2">
      <c r="A543" s="15"/>
      <c r="B543" s="42"/>
      <c r="H543" s="28"/>
      <c r="I543" s="20"/>
      <c r="J543" s="20"/>
      <c r="K543" s="20"/>
      <c r="L543" s="28"/>
    </row>
    <row r="544" spans="1:14" s="14" customFormat="1" x14ac:dyDescent="0.2">
      <c r="A544" s="15"/>
      <c r="B544" s="211" t="s">
        <v>132</v>
      </c>
      <c r="C544" s="130"/>
      <c r="D544" s="130"/>
      <c r="E544" s="130"/>
      <c r="F544" s="130"/>
      <c r="G544" s="131"/>
      <c r="H544" s="131"/>
      <c r="I544" s="131"/>
      <c r="J544" s="132"/>
      <c r="K544" s="130"/>
      <c r="L544" s="126"/>
    </row>
    <row r="545" spans="1:12" s="14" customFormat="1" x14ac:dyDescent="0.2">
      <c r="A545" s="15"/>
      <c r="B545" s="631"/>
      <c r="C545" s="580"/>
      <c r="D545" s="580"/>
      <c r="E545" s="580"/>
      <c r="F545" s="580"/>
      <c r="G545" s="580"/>
      <c r="H545" s="580"/>
      <c r="I545" s="580"/>
      <c r="J545" s="580"/>
      <c r="K545" s="580"/>
      <c r="L545" s="581"/>
    </row>
    <row r="546" spans="1:12" s="14" customFormat="1" x14ac:dyDescent="0.2">
      <c r="A546" s="15"/>
      <c r="B546" s="579"/>
      <c r="C546" s="580"/>
      <c r="D546" s="580"/>
      <c r="E546" s="580"/>
      <c r="F546" s="580"/>
      <c r="G546" s="580"/>
      <c r="H546" s="580"/>
      <c r="I546" s="580"/>
      <c r="J546" s="580"/>
      <c r="K546" s="580"/>
      <c r="L546" s="581"/>
    </row>
    <row r="547" spans="1:12" s="14" customFormat="1" x14ac:dyDescent="0.2">
      <c r="A547" s="15"/>
      <c r="B547" s="582"/>
      <c r="C547" s="583"/>
      <c r="D547" s="583"/>
      <c r="E547" s="583"/>
      <c r="F547" s="583"/>
      <c r="G547" s="583"/>
      <c r="H547" s="583"/>
      <c r="I547" s="583"/>
      <c r="J547" s="583"/>
      <c r="K547" s="583"/>
      <c r="L547" s="584"/>
    </row>
    <row r="548" spans="1:12" s="452" customFormat="1" x14ac:dyDescent="0.2">
      <c r="A548" s="15"/>
    </row>
    <row r="549" spans="1:12" s="452" customFormat="1" x14ac:dyDescent="0.2">
      <c r="A549" s="15"/>
    </row>
    <row r="550" spans="1:12" s="452" customFormat="1" x14ac:dyDescent="0.2">
      <c r="A550" s="15"/>
    </row>
    <row r="551" spans="1:12" s="452" customFormat="1" x14ac:dyDescent="0.2">
      <c r="A551" s="15"/>
    </row>
    <row r="552" spans="1:12" s="452" customFormat="1" x14ac:dyDescent="0.2">
      <c r="A552" s="15"/>
    </row>
    <row r="553" spans="1:12" s="452" customFormat="1" x14ac:dyDescent="0.2">
      <c r="A553" s="15"/>
    </row>
    <row r="554" spans="1:12" s="452" customFormat="1" x14ac:dyDescent="0.2">
      <c r="A554" s="15"/>
    </row>
    <row r="555" spans="1:12" s="452" customFormat="1" x14ac:dyDescent="0.2">
      <c r="A555" s="15"/>
    </row>
    <row r="556" spans="1:12" s="452" customFormat="1" x14ac:dyDescent="0.2">
      <c r="A556" s="15"/>
    </row>
    <row r="557" spans="1:12" s="320" customFormat="1" x14ac:dyDescent="0.2">
      <c r="A557" s="15"/>
    </row>
    <row r="558" spans="1:12" s="14" customFormat="1" x14ac:dyDescent="0.2">
      <c r="A558" s="15"/>
      <c r="B558" s="42"/>
      <c r="D558"/>
      <c r="E558" s="27" t="s">
        <v>18</v>
      </c>
      <c r="F558" s="410">
        <v>12</v>
      </c>
      <c r="H558" s="28"/>
      <c r="I558" s="20"/>
      <c r="J558" s="20"/>
      <c r="K558" s="20"/>
      <c r="L558" s="28"/>
    </row>
    <row r="559" spans="1:12" hidden="1" x14ac:dyDescent="0.2">
      <c r="B559" s="1" t="str">
        <f>inhoud!B1</f>
        <v>Stichting Windroos Foundation</v>
      </c>
      <c r="C559" s="1"/>
    </row>
    <row r="560" spans="1:12" hidden="1" x14ac:dyDescent="0.2">
      <c r="B560" s="5"/>
      <c r="C560" s="5"/>
      <c r="D560" s="4"/>
      <c r="E560" s="4"/>
      <c r="F560" s="4"/>
      <c r="G560" s="4"/>
      <c r="H560" s="4"/>
      <c r="I560" s="4"/>
      <c r="J560" s="4"/>
      <c r="K560" s="4"/>
      <c r="L560" s="4"/>
    </row>
    <row r="561" spans="2:12" hidden="1" x14ac:dyDescent="0.2"/>
    <row r="562" spans="2:12" hidden="1" x14ac:dyDescent="0.2"/>
    <row r="563" spans="2:12" hidden="1" x14ac:dyDescent="0.2">
      <c r="B563" s="13" t="str">
        <f>B478</f>
        <v>5.1.5 TOELICHTING OP DE BALANS</v>
      </c>
    </row>
    <row r="564" spans="2:12" hidden="1" x14ac:dyDescent="0.2"/>
    <row r="565" spans="2:12" hidden="1" x14ac:dyDescent="0.2">
      <c r="B565" s="13" t="s">
        <v>27</v>
      </c>
    </row>
    <row r="566" spans="2:12" hidden="1" x14ac:dyDescent="0.2"/>
    <row r="567" spans="2:12" hidden="1" x14ac:dyDescent="0.2">
      <c r="B567" s="9" t="s">
        <v>471</v>
      </c>
      <c r="C567" s="9"/>
    </row>
    <row r="568" spans="2:12" ht="12.75" hidden="1" customHeight="1" x14ac:dyDescent="0.2">
      <c r="D568" s="81" t="s">
        <v>53</v>
      </c>
      <c r="E568" s="81"/>
      <c r="F568" s="81" t="s">
        <v>54</v>
      </c>
      <c r="G568" s="81"/>
      <c r="H568" s="81" t="s">
        <v>55</v>
      </c>
      <c r="I568" s="81"/>
      <c r="J568" s="225" t="s">
        <v>339</v>
      </c>
      <c r="K568" s="81"/>
      <c r="L568" s="81" t="s">
        <v>53</v>
      </c>
    </row>
    <row r="569" spans="2:12" ht="12.75" hidden="1" customHeight="1" x14ac:dyDescent="0.2">
      <c r="B569" s="18" t="s">
        <v>319</v>
      </c>
      <c r="C569" s="18"/>
      <c r="D569" s="12" t="str">
        <f>F532</f>
        <v>1-jan-2017</v>
      </c>
      <c r="E569" s="81"/>
      <c r="F569" s="12"/>
      <c r="G569" s="81"/>
      <c r="H569" s="12"/>
      <c r="I569" s="81"/>
      <c r="J569" s="12"/>
      <c r="K569" s="81"/>
      <c r="L569" s="12" t="str">
        <f>L532</f>
        <v>31-dec-2017</v>
      </c>
    </row>
    <row r="570" spans="2:12" hidden="1" x14ac:dyDescent="0.2">
      <c r="D570" s="27" t="s">
        <v>6</v>
      </c>
      <c r="E570" s="27"/>
      <c r="F570" s="27" t="s">
        <v>6</v>
      </c>
      <c r="G570" s="82"/>
      <c r="H570" s="27" t="s">
        <v>6</v>
      </c>
      <c r="I570" s="82"/>
      <c r="J570" s="27" t="s">
        <v>6</v>
      </c>
      <c r="K570" s="83"/>
      <c r="L570" s="27" t="s">
        <v>6</v>
      </c>
    </row>
    <row r="571" spans="2:12" hidden="1" x14ac:dyDescent="0.2">
      <c r="D571" s="221"/>
      <c r="E571" s="221"/>
      <c r="F571" s="221"/>
      <c r="G571" s="221"/>
      <c r="H571" s="221"/>
      <c r="I571" s="45"/>
      <c r="J571" s="45"/>
      <c r="K571" s="45"/>
      <c r="L571" s="45"/>
    </row>
    <row r="572" spans="2:12" hidden="1" x14ac:dyDescent="0.2">
      <c r="B572" s="127"/>
      <c r="D572" s="111"/>
      <c r="E572" s="44"/>
      <c r="F572" s="111"/>
      <c r="G572" s="10"/>
      <c r="H572" s="111"/>
      <c r="I572" s="10"/>
      <c r="J572" s="111"/>
      <c r="K572" s="44"/>
      <c r="L572" s="44">
        <f>D572+F572-H572-J572</f>
        <v>0</v>
      </c>
    </row>
    <row r="573" spans="2:12" hidden="1" x14ac:dyDescent="0.2">
      <c r="B573" s="127"/>
      <c r="D573" s="111"/>
      <c r="E573" s="44"/>
      <c r="F573" s="111"/>
      <c r="G573" s="10"/>
      <c r="H573" s="111"/>
      <c r="I573" s="10"/>
      <c r="J573" s="111"/>
      <c r="K573" s="44"/>
      <c r="L573" s="44">
        <f>D573+F573-H573-J573</f>
        <v>0</v>
      </c>
    </row>
    <row r="574" spans="2:12" hidden="1" x14ac:dyDescent="0.2">
      <c r="B574" s="127"/>
      <c r="D574" s="111"/>
      <c r="E574" s="44"/>
      <c r="F574" s="111"/>
      <c r="G574" s="10"/>
      <c r="H574" s="111"/>
      <c r="I574" s="10"/>
      <c r="J574" s="111"/>
      <c r="K574" s="44"/>
      <c r="L574" s="44">
        <f>D574+F574-H574-J574</f>
        <v>0</v>
      </c>
    </row>
    <row r="575" spans="2:12" hidden="1" x14ac:dyDescent="0.2">
      <c r="D575" s="223"/>
      <c r="E575" s="223"/>
      <c r="F575" s="223"/>
      <c r="G575" s="223"/>
      <c r="H575" s="223"/>
      <c r="L575" s="44"/>
    </row>
    <row r="576" spans="2:12" ht="13.5" hidden="1" thickBot="1" x14ac:dyDescent="0.25">
      <c r="B576" t="s">
        <v>61</v>
      </c>
      <c r="D576" s="11">
        <f>SUM(D571:D574)</f>
        <v>0</v>
      </c>
      <c r="E576" s="44"/>
      <c r="F576" s="11">
        <f>SUM(F571:F574)</f>
        <v>0</v>
      </c>
      <c r="G576" s="44"/>
      <c r="H576" s="11">
        <f>SUM(H571:H574)</f>
        <v>0</v>
      </c>
      <c r="I576" s="44"/>
      <c r="J576" s="11">
        <f>SUM(J571:J574)</f>
        <v>0</v>
      </c>
      <c r="K576" s="44"/>
      <c r="L576" s="11">
        <f>SUM(L571:L574)</f>
        <v>0</v>
      </c>
    </row>
    <row r="577" spans="2:12" ht="15.75" hidden="1" customHeight="1" thickTop="1" x14ac:dyDescent="0.2"/>
    <row r="578" spans="2:12" hidden="1" x14ac:dyDescent="0.2">
      <c r="B578" s="174" t="s">
        <v>123</v>
      </c>
    </row>
    <row r="579" spans="2:12" hidden="1" x14ac:dyDescent="0.2">
      <c r="B579" s="16"/>
      <c r="L579" s="12" t="str">
        <f>L569</f>
        <v>31-dec-2017</v>
      </c>
    </row>
    <row r="580" spans="2:12" hidden="1" x14ac:dyDescent="0.2">
      <c r="B580" s="16"/>
    </row>
    <row r="581" spans="2:12" hidden="1" x14ac:dyDescent="0.2">
      <c r="B581" t="s">
        <v>317</v>
      </c>
      <c r="L581" s="111"/>
    </row>
    <row r="582" spans="2:12" hidden="1" x14ac:dyDescent="0.2">
      <c r="B582" t="s">
        <v>318</v>
      </c>
      <c r="L582" s="111">
        <f>L576-L581</f>
        <v>0</v>
      </c>
    </row>
    <row r="583" spans="2:12" hidden="1" x14ac:dyDescent="0.2">
      <c r="B583" t="s">
        <v>144</v>
      </c>
      <c r="L583" s="111"/>
    </row>
    <row r="584" spans="2:12" ht="15.75" hidden="1" customHeight="1" x14ac:dyDescent="0.2"/>
    <row r="585" spans="2:12" hidden="1" x14ac:dyDescent="0.2">
      <c r="B585" s="35"/>
    </row>
    <row r="586" spans="2:12" ht="12.75" hidden="1" customHeight="1" x14ac:dyDescent="0.2">
      <c r="B586" s="129" t="s">
        <v>320</v>
      </c>
      <c r="C586" s="130"/>
      <c r="D586" s="130"/>
      <c r="E586" s="130"/>
      <c r="F586" s="130"/>
      <c r="G586" s="131"/>
      <c r="H586" s="131"/>
      <c r="I586" s="131"/>
      <c r="J586" s="132"/>
      <c r="K586" s="130"/>
      <c r="L586" s="126"/>
    </row>
    <row r="587" spans="2:12" ht="12.75" hidden="1" customHeight="1" x14ac:dyDescent="0.2">
      <c r="B587" s="579"/>
      <c r="C587" s="580"/>
      <c r="D587" s="580"/>
      <c r="E587" s="580"/>
      <c r="F587" s="580"/>
      <c r="G587" s="580"/>
      <c r="H587" s="580"/>
      <c r="I587" s="580"/>
      <c r="J587" s="580"/>
      <c r="K587" s="580"/>
      <c r="L587" s="581"/>
    </row>
    <row r="588" spans="2:12" ht="12.75" hidden="1" customHeight="1" x14ac:dyDescent="0.2">
      <c r="B588" s="579"/>
      <c r="C588" s="580"/>
      <c r="D588" s="580"/>
      <c r="E588" s="580"/>
      <c r="F588" s="580"/>
      <c r="G588" s="580"/>
      <c r="H588" s="580"/>
      <c r="I588" s="580"/>
      <c r="J588" s="580"/>
      <c r="K588" s="580"/>
      <c r="L588" s="581"/>
    </row>
    <row r="589" spans="2:12" ht="12.75" hidden="1" customHeight="1" x14ac:dyDescent="0.2">
      <c r="B589" s="582"/>
      <c r="C589" s="583"/>
      <c r="D589" s="583"/>
      <c r="E589" s="583"/>
      <c r="F589" s="583"/>
      <c r="G589" s="583"/>
      <c r="H589" s="583"/>
      <c r="I589" s="583"/>
      <c r="J589" s="583"/>
      <c r="K589" s="583"/>
      <c r="L589" s="584"/>
    </row>
    <row r="590" spans="2:12" ht="12.75" hidden="1" customHeight="1" x14ac:dyDescent="0.2">
      <c r="B590" s="35"/>
    </row>
    <row r="591" spans="2:12" hidden="1" x14ac:dyDescent="0.2"/>
    <row r="592" spans="2:12" hidden="1" x14ac:dyDescent="0.2">
      <c r="B592" s="9" t="s">
        <v>472</v>
      </c>
      <c r="C592" s="9"/>
    </row>
    <row r="593" spans="2:12" hidden="1" x14ac:dyDescent="0.2"/>
    <row r="594" spans="2:12" hidden="1" x14ac:dyDescent="0.2">
      <c r="B594" s="18" t="s">
        <v>119</v>
      </c>
      <c r="C594" s="14"/>
      <c r="D594" s="14"/>
      <c r="E594" s="14"/>
      <c r="F594" s="14"/>
      <c r="G594" s="1"/>
      <c r="H594" s="14"/>
      <c r="I594" s="14"/>
      <c r="J594" s="114">
        <f>J484</f>
        <v>43100</v>
      </c>
      <c r="L594" s="114">
        <f>L484</f>
        <v>42735</v>
      </c>
    </row>
    <row r="595" spans="2:12" hidden="1" x14ac:dyDescent="0.2">
      <c r="B595" s="14"/>
      <c r="C595" s="14"/>
      <c r="D595" s="14"/>
      <c r="E595" s="14"/>
      <c r="F595" s="14"/>
      <c r="H595" s="14"/>
      <c r="I595" s="14"/>
      <c r="J595" s="27" t="s">
        <v>6</v>
      </c>
      <c r="K595" s="27"/>
      <c r="L595" s="27" t="s">
        <v>6</v>
      </c>
    </row>
    <row r="596" spans="2:12" hidden="1" x14ac:dyDescent="0.2">
      <c r="B596" s="14"/>
      <c r="C596" s="14"/>
      <c r="D596" s="14"/>
      <c r="E596" s="14"/>
      <c r="F596" s="14"/>
      <c r="H596" s="14"/>
      <c r="I596" s="14"/>
    </row>
    <row r="597" spans="2:12" hidden="1" x14ac:dyDescent="0.2">
      <c r="B597" s="32" t="s">
        <v>345</v>
      </c>
      <c r="C597" s="14"/>
      <c r="D597" s="14"/>
      <c r="E597" s="14"/>
      <c r="F597" s="14"/>
      <c r="G597" s="14"/>
      <c r="H597" s="14"/>
      <c r="I597" s="14"/>
      <c r="J597" s="20">
        <f>J619</f>
        <v>0</v>
      </c>
      <c r="K597" s="20"/>
      <c r="L597" s="20">
        <f>L619</f>
        <v>0</v>
      </c>
    </row>
    <row r="598" spans="2:12" hidden="1" x14ac:dyDescent="0.2">
      <c r="B598" s="15" t="s">
        <v>323</v>
      </c>
      <c r="C598" s="14"/>
      <c r="D598" s="14"/>
      <c r="E598" s="14"/>
      <c r="F598" s="14"/>
      <c r="G598" s="14"/>
      <c r="H598" s="14"/>
      <c r="I598" s="14"/>
      <c r="J598" s="111"/>
      <c r="K598" s="20"/>
      <c r="L598" s="111"/>
    </row>
    <row r="599" spans="2:12" hidden="1" x14ac:dyDescent="0.2">
      <c r="B599" s="14"/>
      <c r="C599" s="14"/>
      <c r="D599" s="14"/>
      <c r="E599" s="14"/>
      <c r="F599" s="14"/>
      <c r="G599" s="14"/>
      <c r="H599" s="14"/>
      <c r="I599" s="14"/>
      <c r="J599" s="28"/>
      <c r="K599" s="20"/>
      <c r="L599" s="20"/>
    </row>
    <row r="600" spans="2:12" ht="13.5" hidden="1" thickBot="1" x14ac:dyDescent="0.25">
      <c r="B600" s="65" t="s">
        <v>332</v>
      </c>
      <c r="C600" s="14"/>
      <c r="D600" s="14"/>
      <c r="E600" s="14"/>
      <c r="F600" s="14"/>
      <c r="G600" s="14"/>
      <c r="H600" s="14"/>
      <c r="I600" s="14"/>
      <c r="J600" s="40">
        <f>SUM(J597:J599)</f>
        <v>0</v>
      </c>
      <c r="K600" s="20"/>
      <c r="L600" s="40">
        <f>SUM(L597:L599)</f>
        <v>0</v>
      </c>
    </row>
    <row r="601" spans="2:12" ht="13.5" hidden="1" thickTop="1" x14ac:dyDescent="0.2">
      <c r="B601" s="9"/>
      <c r="C601" s="9"/>
    </row>
    <row r="602" spans="2:12" hidden="1" x14ac:dyDescent="0.2">
      <c r="B602" s="9"/>
      <c r="C602" s="9"/>
    </row>
    <row r="603" spans="2:12" hidden="1" x14ac:dyDescent="0.2">
      <c r="B603" s="18" t="s">
        <v>319</v>
      </c>
      <c r="C603" s="24"/>
      <c r="D603" s="23"/>
      <c r="E603" s="21"/>
      <c r="F603" s="23"/>
      <c r="G603" s="21"/>
      <c r="J603" s="191">
        <v>2016</v>
      </c>
      <c r="K603" s="190"/>
      <c r="L603" s="191">
        <v>2014</v>
      </c>
    </row>
    <row r="604" spans="2:12" hidden="1" x14ac:dyDescent="0.2">
      <c r="B604" s="48"/>
      <c r="C604" s="66"/>
      <c r="D604" s="23"/>
      <c r="E604" s="51"/>
      <c r="F604" s="23"/>
      <c r="G604" s="51"/>
      <c r="J604" s="27" t="s">
        <v>6</v>
      </c>
      <c r="K604" s="45"/>
      <c r="L604" s="27" t="s">
        <v>6</v>
      </c>
    </row>
    <row r="605" spans="2:12" hidden="1" x14ac:dyDescent="0.2">
      <c r="B605" s="48"/>
      <c r="C605" s="66"/>
      <c r="D605" s="23"/>
      <c r="E605" s="51"/>
      <c r="F605" s="23"/>
      <c r="G605" s="51"/>
    </row>
    <row r="606" spans="2:12" hidden="1" x14ac:dyDescent="0.2">
      <c r="B606" t="s">
        <v>15</v>
      </c>
      <c r="J606" s="67">
        <f>'5.1.9 - Overzicht leningen'!G34</f>
        <v>0</v>
      </c>
      <c r="K606" s="15"/>
      <c r="L606" s="111"/>
    </row>
    <row r="607" spans="2:12" hidden="1" x14ac:dyDescent="0.2">
      <c r="B607" t="s">
        <v>142</v>
      </c>
      <c r="C607" s="25"/>
      <c r="D607" s="21"/>
      <c r="F607" s="10"/>
      <c r="G607" s="10"/>
      <c r="J607" s="111">
        <f>'5.1.9 - Overzicht leningen'!H34</f>
        <v>0</v>
      </c>
      <c r="K607" s="20"/>
      <c r="L607" s="111"/>
    </row>
    <row r="608" spans="2:12" hidden="1" x14ac:dyDescent="0.2">
      <c r="B608" t="s">
        <v>143</v>
      </c>
      <c r="C608" s="25"/>
      <c r="D608" s="21"/>
      <c r="F608" s="10"/>
      <c r="G608" s="10"/>
      <c r="J608" s="111">
        <f>'5.1.9 - Overzicht leningen'!I34</f>
        <v>0</v>
      </c>
      <c r="K608" s="20"/>
      <c r="L608" s="111"/>
    </row>
    <row r="609" spans="2:13" ht="12.75" hidden="1" customHeight="1" x14ac:dyDescent="0.2">
      <c r="C609" s="25"/>
      <c r="D609" s="21"/>
      <c r="F609" s="10"/>
      <c r="G609" s="10"/>
      <c r="J609" s="10"/>
      <c r="K609" s="10"/>
      <c r="L609" s="10"/>
    </row>
    <row r="610" spans="2:13" ht="12.75" hidden="1" customHeight="1" thickBot="1" x14ac:dyDescent="0.25">
      <c r="B610" t="s">
        <v>3</v>
      </c>
      <c r="C610" s="25"/>
      <c r="D610" s="21"/>
      <c r="F610" s="10"/>
      <c r="G610" s="10"/>
      <c r="J610" s="26">
        <f>+J606+J607-J608</f>
        <v>0</v>
      </c>
      <c r="K610" s="10"/>
      <c r="L610" s="26">
        <f>+L606+L607-L608</f>
        <v>0</v>
      </c>
    </row>
    <row r="611" spans="2:13" ht="12.75" hidden="1" customHeight="1" thickTop="1" x14ac:dyDescent="0.2">
      <c r="C611" s="25"/>
      <c r="D611" s="21"/>
      <c r="F611" s="10"/>
      <c r="G611" s="10"/>
      <c r="J611" s="20"/>
      <c r="K611" s="10"/>
      <c r="L611" s="20"/>
    </row>
    <row r="612" spans="2:13" ht="12.75" hidden="1" customHeight="1" x14ac:dyDescent="0.2">
      <c r="B612" t="s">
        <v>243</v>
      </c>
      <c r="C612" s="25"/>
      <c r="D612" s="21"/>
      <c r="F612" s="10"/>
      <c r="G612" s="10"/>
      <c r="J612" s="111">
        <f>J618</f>
        <v>0</v>
      </c>
      <c r="K612" s="10"/>
      <c r="L612" s="111"/>
    </row>
    <row r="613" spans="2:13" ht="12.75" hidden="1" customHeight="1" x14ac:dyDescent="0.2">
      <c r="C613" s="25"/>
      <c r="D613" s="21"/>
      <c r="F613" s="10"/>
      <c r="G613" s="10"/>
      <c r="J613" s="20"/>
      <c r="K613" s="10"/>
      <c r="L613" s="20"/>
    </row>
    <row r="614" spans="2:13" ht="12.75" hidden="1" customHeight="1" thickBot="1" x14ac:dyDescent="0.25">
      <c r="B614" t="s">
        <v>244</v>
      </c>
      <c r="C614" s="25"/>
      <c r="D614" s="21"/>
      <c r="F614" s="10"/>
      <c r="G614" s="10"/>
      <c r="J614" s="26">
        <f>J610-J612</f>
        <v>0</v>
      </c>
      <c r="K614" s="10"/>
      <c r="L614" s="26">
        <f>L610-L612</f>
        <v>0</v>
      </c>
      <c r="M614" s="46"/>
    </row>
    <row r="615" spans="2:13" ht="12.75" hidden="1" customHeight="1" thickTop="1" x14ac:dyDescent="0.2">
      <c r="C615" s="25"/>
      <c r="D615" s="21"/>
      <c r="F615" s="10"/>
      <c r="G615" s="10"/>
      <c r="J615" s="10"/>
      <c r="K615" s="10"/>
      <c r="L615" s="10"/>
      <c r="M615" s="46"/>
    </row>
    <row r="616" spans="2:13" ht="12.75" hidden="1" customHeight="1" x14ac:dyDescent="0.2">
      <c r="B616" s="174" t="s">
        <v>302</v>
      </c>
      <c r="C616" s="25"/>
      <c r="D616" s="21"/>
      <c r="F616" s="10"/>
      <c r="G616" s="10"/>
      <c r="J616" s="10"/>
      <c r="K616" s="10"/>
      <c r="L616" s="10"/>
      <c r="M616" s="46"/>
    </row>
    <row r="617" spans="2:13" ht="12.75" hidden="1" customHeight="1" x14ac:dyDescent="0.2">
      <c r="M617" s="46"/>
    </row>
    <row r="618" spans="2:13" ht="12.75" hidden="1" customHeight="1" x14ac:dyDescent="0.2">
      <c r="B618" t="s">
        <v>146</v>
      </c>
      <c r="C618" s="25"/>
      <c r="D618" s="21"/>
      <c r="F618" s="10"/>
      <c r="G618" s="10"/>
      <c r="J618" s="111">
        <f>'5.1.9 - Overzicht leningen'!N34</f>
        <v>0</v>
      </c>
      <c r="K618" s="10"/>
      <c r="L618" s="111">
        <f>L612</f>
        <v>0</v>
      </c>
      <c r="M618" s="46"/>
    </row>
    <row r="619" spans="2:13" ht="12.75" hidden="1" customHeight="1" x14ac:dyDescent="0.2">
      <c r="B619" t="s">
        <v>197</v>
      </c>
      <c r="C619" s="25"/>
      <c r="D619" s="21"/>
      <c r="F619" s="10"/>
      <c r="G619" s="10"/>
      <c r="J619" s="111">
        <f>J610-J618</f>
        <v>0</v>
      </c>
      <c r="K619" s="10"/>
      <c r="L619" s="111">
        <f>L610-L618</f>
        <v>0</v>
      </c>
      <c r="M619" s="46"/>
    </row>
    <row r="620" spans="2:13" ht="12.75" hidden="1" customHeight="1" x14ac:dyDescent="0.2">
      <c r="B620" t="s">
        <v>144</v>
      </c>
      <c r="C620" s="25"/>
      <c r="D620" s="21"/>
      <c r="F620" s="10"/>
      <c r="G620" s="10"/>
      <c r="J620" s="111">
        <f>'5.1.9 - Overzicht leningen'!K34</f>
        <v>0</v>
      </c>
      <c r="K620" s="10"/>
      <c r="L620" s="111"/>
      <c r="M620" s="46"/>
    </row>
    <row r="621" spans="2:13" ht="12.75" hidden="1" customHeight="1" x14ac:dyDescent="0.2">
      <c r="M621" s="46"/>
    </row>
    <row r="622" spans="2:13" ht="12.75" hidden="1" customHeight="1" x14ac:dyDescent="0.2">
      <c r="C622" s="25"/>
      <c r="D622" s="21"/>
      <c r="F622" s="10"/>
      <c r="G622" s="10"/>
      <c r="J622" s="10"/>
      <c r="K622" s="10"/>
      <c r="L622" s="10"/>
      <c r="M622" s="46"/>
    </row>
    <row r="623" spans="2:13" ht="12.75" hidden="1" customHeight="1" x14ac:dyDescent="0.2">
      <c r="B623" t="s">
        <v>303</v>
      </c>
      <c r="C623" s="25"/>
      <c r="D623" s="21"/>
      <c r="F623" s="10"/>
      <c r="G623" s="10"/>
      <c r="J623" s="10"/>
      <c r="K623" s="10"/>
      <c r="L623" s="10"/>
      <c r="M623" s="46"/>
    </row>
    <row r="624" spans="2:13" ht="12.75" hidden="1" customHeight="1" x14ac:dyDescent="0.2">
      <c r="B624" t="s">
        <v>145</v>
      </c>
      <c r="C624" s="25"/>
      <c r="D624" s="21"/>
      <c r="F624" s="10"/>
      <c r="G624" s="10"/>
      <c r="H624" s="10"/>
      <c r="I624" s="10"/>
      <c r="J624" s="10"/>
      <c r="K624" s="10"/>
      <c r="L624" s="10"/>
      <c r="M624" s="46"/>
    </row>
    <row r="625" spans="1:13" ht="12.75" hidden="1" customHeight="1" x14ac:dyDescent="0.2">
      <c r="M625" s="46"/>
    </row>
    <row r="626" spans="1:13" ht="12.75" hidden="1" customHeight="1" x14ac:dyDescent="0.2">
      <c r="B626" s="129" t="s">
        <v>132</v>
      </c>
      <c r="C626" s="130"/>
      <c r="D626" s="130"/>
      <c r="E626" s="130"/>
      <c r="F626" s="130"/>
      <c r="G626" s="131"/>
      <c r="H626" s="131"/>
      <c r="I626" s="131"/>
      <c r="J626" s="132"/>
      <c r="K626" s="130"/>
      <c r="L626" s="126"/>
      <c r="M626" s="46"/>
    </row>
    <row r="627" spans="1:13" ht="51" hidden="1" customHeight="1" x14ac:dyDescent="0.2">
      <c r="B627" s="600" t="s">
        <v>292</v>
      </c>
      <c r="C627" s="601"/>
      <c r="D627" s="601"/>
      <c r="E627" s="601"/>
      <c r="F627" s="601"/>
      <c r="G627" s="601"/>
      <c r="H627" s="601"/>
      <c r="I627" s="601"/>
      <c r="J627" s="601"/>
      <c r="K627" s="601"/>
      <c r="L627" s="602"/>
      <c r="M627" s="46"/>
    </row>
    <row r="628" spans="1:13" s="283" customFormat="1" ht="12.75" hidden="1" customHeight="1" x14ac:dyDescent="0.2">
      <c r="A628" s="433"/>
      <c r="B628" s="579"/>
      <c r="C628" s="580"/>
      <c r="D628" s="580"/>
      <c r="E628" s="580"/>
      <c r="F628" s="580"/>
      <c r="G628" s="580"/>
      <c r="H628" s="580"/>
      <c r="I628" s="580"/>
      <c r="J628" s="580"/>
      <c r="K628" s="580"/>
      <c r="L628" s="581"/>
      <c r="M628" s="46"/>
    </row>
    <row r="629" spans="1:13" ht="12.75" hidden="1" customHeight="1" x14ac:dyDescent="0.2">
      <c r="B629" s="603" t="s">
        <v>557</v>
      </c>
      <c r="C629" s="583"/>
      <c r="D629" s="583"/>
      <c r="E629" s="583"/>
      <c r="F629" s="583"/>
      <c r="G629" s="583"/>
      <c r="H629" s="583"/>
      <c r="I629" s="583"/>
      <c r="J629" s="583"/>
      <c r="K629" s="583"/>
      <c r="L629" s="584"/>
      <c r="M629" s="46"/>
    </row>
    <row r="630" spans="1:13" ht="12.75" hidden="1" customHeight="1" x14ac:dyDescent="0.2">
      <c r="B630" s="14"/>
      <c r="C630" s="14"/>
      <c r="D630" s="14"/>
      <c r="E630" s="14"/>
      <c r="F630" s="14"/>
      <c r="G630" s="14"/>
      <c r="H630" s="14"/>
      <c r="I630" s="14"/>
      <c r="J630" s="14"/>
      <c r="K630" s="14"/>
      <c r="L630" s="14"/>
      <c r="M630" s="46"/>
    </row>
    <row r="631" spans="1:13" ht="12.75" hidden="1" customHeight="1" x14ac:dyDescent="0.2">
      <c r="B631" s="14"/>
      <c r="C631" s="14"/>
      <c r="E631" s="27" t="s">
        <v>18</v>
      </c>
      <c r="F631" s="127"/>
      <c r="G631" s="14"/>
      <c r="H631" s="14"/>
      <c r="I631" s="14"/>
      <c r="J631" s="14"/>
      <c r="K631" s="14"/>
      <c r="L631" s="14"/>
      <c r="M631" s="46"/>
    </row>
    <row r="632" spans="1:13" x14ac:dyDescent="0.2">
      <c r="B632" s="1" t="str">
        <f>B559</f>
        <v>Stichting Windroos Foundation</v>
      </c>
      <c r="C632" s="1"/>
    </row>
    <row r="633" spans="1:13" x14ac:dyDescent="0.2">
      <c r="B633" s="5"/>
      <c r="C633" s="5"/>
      <c r="D633" s="4"/>
      <c r="E633" s="4"/>
      <c r="F633" s="4"/>
      <c r="G633" s="4"/>
      <c r="H633" s="4"/>
      <c r="I633" s="4"/>
      <c r="J633" s="4"/>
      <c r="K633" s="4"/>
      <c r="L633" s="4"/>
    </row>
    <row r="634" spans="1:13" ht="12.75" customHeight="1" x14ac:dyDescent="0.2">
      <c r="M634" s="46"/>
    </row>
    <row r="635" spans="1:13" ht="12.75" customHeight="1" x14ac:dyDescent="0.2">
      <c r="M635" s="46"/>
    </row>
    <row r="636" spans="1:13" ht="12.75" customHeight="1" x14ac:dyDescent="0.2">
      <c r="B636" s="13" t="str">
        <f>B563</f>
        <v>5.1.5 TOELICHTING OP DE BALANS</v>
      </c>
      <c r="M636" s="46"/>
    </row>
    <row r="637" spans="1:13" ht="12.75" customHeight="1" x14ac:dyDescent="0.2">
      <c r="B637" s="13"/>
      <c r="M637" s="46"/>
    </row>
    <row r="638" spans="1:13" ht="12.75" customHeight="1" x14ac:dyDescent="0.2">
      <c r="B638" s="13" t="str">
        <f>B565</f>
        <v>PASSIVA</v>
      </c>
      <c r="M638" s="46"/>
    </row>
    <row r="639" spans="1:13" ht="12.75" customHeight="1" x14ac:dyDescent="0.2">
      <c r="M639" s="46"/>
    </row>
    <row r="640" spans="1:13" ht="12.75" customHeight="1" x14ac:dyDescent="0.2">
      <c r="B640" s="9" t="s">
        <v>473</v>
      </c>
      <c r="M640" s="46"/>
    </row>
    <row r="641" spans="1:14" x14ac:dyDescent="0.2">
      <c r="C641" s="9"/>
      <c r="M641" s="46"/>
    </row>
    <row r="642" spans="1:14" x14ac:dyDescent="0.2">
      <c r="B642" s="18" t="s">
        <v>119</v>
      </c>
      <c r="G642" s="1"/>
      <c r="H642" s="1"/>
      <c r="I642" s="1"/>
      <c r="J642" s="114">
        <f>J594</f>
        <v>43100</v>
      </c>
      <c r="L642" s="114">
        <f>L594</f>
        <v>42735</v>
      </c>
      <c r="M642" s="46"/>
    </row>
    <row r="643" spans="1:14" x14ac:dyDescent="0.2">
      <c r="J643" s="27" t="s">
        <v>6</v>
      </c>
      <c r="L643" s="27" t="s">
        <v>6</v>
      </c>
    </row>
    <row r="645" spans="1:14" ht="15" x14ac:dyDescent="0.25">
      <c r="A645" s="461"/>
      <c r="B645" s="32" t="s">
        <v>345</v>
      </c>
      <c r="G645" s="10"/>
      <c r="H645" s="10"/>
      <c r="I645" s="10"/>
      <c r="J645" s="419">
        <v>0</v>
      </c>
      <c r="K645" s="420"/>
      <c r="L645" s="419">
        <v>0</v>
      </c>
    </row>
    <row r="646" spans="1:14" ht="15" x14ac:dyDescent="0.25">
      <c r="A646" s="461"/>
      <c r="B646" t="s">
        <v>56</v>
      </c>
      <c r="C646" s="38"/>
      <c r="D646" s="38"/>
      <c r="E646" s="38"/>
      <c r="G646" s="39"/>
      <c r="H646" s="39"/>
      <c r="I646" s="39"/>
      <c r="J646" s="419">
        <f>25668+1261-1</f>
        <v>26928</v>
      </c>
      <c r="K646" s="420"/>
      <c r="L646" s="419">
        <v>7025</v>
      </c>
      <c r="M646" s="480"/>
      <c r="N646" s="564"/>
    </row>
    <row r="647" spans="1:14" ht="15" hidden="1" x14ac:dyDescent="0.25">
      <c r="A647" s="461"/>
      <c r="B647" s="35" t="s">
        <v>322</v>
      </c>
      <c r="C647" s="38"/>
      <c r="D647" s="38"/>
      <c r="E647" s="38"/>
      <c r="G647" s="39"/>
      <c r="H647" s="39"/>
      <c r="I647" s="39"/>
      <c r="J647" s="421">
        <f>J618</f>
        <v>0</v>
      </c>
      <c r="K647" s="420"/>
      <c r="L647" s="421">
        <v>0</v>
      </c>
      <c r="N647" s="564"/>
    </row>
    <row r="648" spans="1:14" ht="15" x14ac:dyDescent="0.25">
      <c r="A648" s="461"/>
      <c r="B648" t="s">
        <v>138</v>
      </c>
      <c r="G648" s="10"/>
      <c r="H648" s="10"/>
      <c r="I648" s="10"/>
      <c r="J648" s="419">
        <v>32506</v>
      </c>
      <c r="K648" s="420"/>
      <c r="L648" s="419">
        <v>33752</v>
      </c>
      <c r="M648" s="480"/>
      <c r="N648" s="564"/>
    </row>
    <row r="649" spans="1:14" ht="15" x14ac:dyDescent="0.25">
      <c r="A649" s="461"/>
      <c r="B649" t="s">
        <v>137</v>
      </c>
      <c r="G649" s="10"/>
      <c r="H649" s="10"/>
      <c r="I649" s="10"/>
      <c r="J649" s="419">
        <v>0</v>
      </c>
      <c r="K649" s="420"/>
      <c r="L649" s="419">
        <v>5360</v>
      </c>
      <c r="N649" s="564"/>
    </row>
    <row r="650" spans="1:14" ht="15" x14ac:dyDescent="0.25">
      <c r="A650" s="461"/>
      <c r="B650" s="402" t="s">
        <v>610</v>
      </c>
      <c r="G650" s="10"/>
      <c r="H650" s="10"/>
      <c r="I650" s="10"/>
      <c r="J650" s="419">
        <v>15284</v>
      </c>
      <c r="K650" s="420"/>
      <c r="L650" s="419">
        <v>11935</v>
      </c>
      <c r="M650" s="480"/>
      <c r="N650" s="564"/>
    </row>
    <row r="651" spans="1:14" ht="15" x14ac:dyDescent="0.25">
      <c r="A651" s="461"/>
      <c r="B651" t="s">
        <v>88</v>
      </c>
      <c r="G651" s="10"/>
      <c r="H651" s="10"/>
      <c r="I651" s="10"/>
      <c r="J651" s="419">
        <v>16976</v>
      </c>
      <c r="K651" s="420"/>
      <c r="L651" s="419">
        <v>19287</v>
      </c>
      <c r="M651" s="480"/>
      <c r="N651" s="564"/>
    </row>
    <row r="652" spans="1:14" ht="15" x14ac:dyDescent="0.25">
      <c r="A652" s="461"/>
      <c r="B652" t="s">
        <v>89</v>
      </c>
      <c r="G652" s="10"/>
      <c r="H652" s="10"/>
      <c r="I652" s="10"/>
      <c r="J652" s="419">
        <v>772</v>
      </c>
      <c r="K652" s="420"/>
      <c r="L652" s="419">
        <v>8513</v>
      </c>
      <c r="M652" s="480"/>
      <c r="N652" s="564"/>
    </row>
    <row r="653" spans="1:14" ht="15" x14ac:dyDescent="0.25">
      <c r="A653" s="461"/>
      <c r="B653" s="35" t="s">
        <v>139</v>
      </c>
      <c r="C653" s="38"/>
      <c r="D653" s="38"/>
      <c r="E653" s="38"/>
      <c r="G653" s="39"/>
      <c r="H653" s="39"/>
      <c r="I653" s="39"/>
      <c r="J653" s="422"/>
      <c r="K653" s="422"/>
      <c r="L653" s="422"/>
      <c r="N653" s="564"/>
    </row>
    <row r="654" spans="1:14" ht="15" hidden="1" x14ac:dyDescent="0.25">
      <c r="A654" s="461"/>
      <c r="B654" s="332" t="s">
        <v>491</v>
      </c>
      <c r="C654" s="38"/>
      <c r="D654" s="38"/>
      <c r="E654" s="38"/>
      <c r="G654" s="39"/>
      <c r="H654" s="39"/>
      <c r="I654" s="39"/>
      <c r="J654" s="419"/>
      <c r="K654" s="420"/>
      <c r="L654" s="419"/>
      <c r="N654" s="564"/>
    </row>
    <row r="655" spans="1:14" s="333" customFormat="1" ht="15" hidden="1" x14ac:dyDescent="0.25">
      <c r="A655" s="461"/>
      <c r="B655" s="332" t="s">
        <v>492</v>
      </c>
      <c r="C655" s="38"/>
      <c r="D655" s="38"/>
      <c r="E655" s="38"/>
      <c r="G655" s="39"/>
      <c r="H655" s="39"/>
      <c r="I655" s="39"/>
      <c r="J655" s="419"/>
      <c r="K655" s="420"/>
      <c r="L655" s="419"/>
      <c r="N655" s="564"/>
    </row>
    <row r="656" spans="1:14" ht="15" hidden="1" x14ac:dyDescent="0.25">
      <c r="A656" s="461"/>
      <c r="B656" s="127" t="s">
        <v>70</v>
      </c>
      <c r="C656" s="38"/>
      <c r="D656" s="38"/>
      <c r="E656" s="38"/>
      <c r="G656" s="39"/>
      <c r="H656" s="39"/>
      <c r="I656" s="39"/>
      <c r="J656" s="419" t="s">
        <v>70</v>
      </c>
      <c r="K656" s="420"/>
      <c r="L656" s="419" t="s">
        <v>70</v>
      </c>
      <c r="N656" s="564"/>
    </row>
    <row r="657" spans="1:14" ht="15" x14ac:dyDescent="0.25">
      <c r="A657" s="461"/>
      <c r="B657" s="570" t="s">
        <v>140</v>
      </c>
      <c r="C657" s="38"/>
      <c r="D657" s="38"/>
      <c r="E657" s="38"/>
      <c r="G657" s="39"/>
      <c r="H657" s="39"/>
      <c r="I657" s="39"/>
      <c r="J657" s="422"/>
      <c r="K657" s="422"/>
      <c r="L657" s="422"/>
      <c r="N657" s="564"/>
    </row>
    <row r="658" spans="1:14" ht="15" x14ac:dyDescent="0.25">
      <c r="A658" s="461"/>
      <c r="B658" s="572" t="s">
        <v>607</v>
      </c>
      <c r="C658" s="38"/>
      <c r="D658" s="38"/>
      <c r="E658" s="38"/>
      <c r="G658" s="39"/>
      <c r="H658" s="39"/>
      <c r="I658" s="39"/>
      <c r="J658" s="419">
        <v>6050</v>
      </c>
      <c r="K658" s="420"/>
      <c r="L658" s="419">
        <v>8899</v>
      </c>
      <c r="M658" s="480"/>
      <c r="N658" s="564"/>
    </row>
    <row r="659" spans="1:14" s="401" customFormat="1" ht="15" x14ac:dyDescent="0.25">
      <c r="A659" s="461"/>
      <c r="B659" s="572" t="s">
        <v>601</v>
      </c>
      <c r="C659" s="38"/>
      <c r="D659" s="38"/>
      <c r="E659" s="38"/>
      <c r="G659" s="39"/>
      <c r="H659" s="39"/>
      <c r="I659" s="39"/>
      <c r="J659" s="419">
        <f>1439+1</f>
        <v>1440</v>
      </c>
      <c r="K659" s="420"/>
      <c r="L659" s="419">
        <v>1596</v>
      </c>
      <c r="M659" s="480"/>
      <c r="N659" s="564"/>
    </row>
    <row r="660" spans="1:14" s="401" customFormat="1" ht="15" hidden="1" x14ac:dyDescent="0.25">
      <c r="A660" s="461"/>
      <c r="B660" s="572" t="s">
        <v>608</v>
      </c>
      <c r="C660" s="38"/>
      <c r="D660" s="38"/>
      <c r="E660" s="38"/>
      <c r="G660" s="39"/>
      <c r="H660" s="39"/>
      <c r="I660" s="39"/>
      <c r="J660" s="419">
        <v>0</v>
      </c>
      <c r="K660" s="420"/>
      <c r="L660" s="419">
        <v>0</v>
      </c>
      <c r="N660" s="564"/>
    </row>
    <row r="661" spans="1:14" s="401" customFormat="1" ht="15" x14ac:dyDescent="0.25">
      <c r="A661" s="461"/>
      <c r="B661" s="572" t="s">
        <v>609</v>
      </c>
      <c r="C661" s="38"/>
      <c r="D661" s="38"/>
      <c r="E661" s="38"/>
      <c r="G661" s="39"/>
      <c r="H661" s="39"/>
      <c r="I661" s="39"/>
      <c r="J661" s="419">
        <v>7357</v>
      </c>
      <c r="K661" s="420"/>
      <c r="L661" s="419">
        <v>16120</v>
      </c>
      <c r="M661" s="480"/>
      <c r="N661" s="564"/>
    </row>
    <row r="662" spans="1:14" ht="15" x14ac:dyDescent="0.25">
      <c r="A662" s="461"/>
      <c r="B662" s="561" t="s">
        <v>13</v>
      </c>
      <c r="C662" s="38"/>
      <c r="D662" s="38"/>
      <c r="E662" s="38"/>
      <c r="G662" s="39"/>
      <c r="H662" s="39"/>
      <c r="I662" s="39"/>
      <c r="J662" s="419">
        <v>0</v>
      </c>
      <c r="K662" s="420"/>
      <c r="L662" s="419">
        <v>957</v>
      </c>
      <c r="M662" s="480"/>
      <c r="N662" s="564"/>
    </row>
    <row r="663" spans="1:14" ht="15" x14ac:dyDescent="0.25">
      <c r="A663" s="461"/>
      <c r="B663" s="169" t="s">
        <v>141</v>
      </c>
      <c r="C663" s="38"/>
      <c r="D663" s="38"/>
      <c r="E663" s="38"/>
      <c r="G663" s="39"/>
      <c r="H663" s="39"/>
      <c r="I663" s="39"/>
      <c r="J663" s="462">
        <v>0</v>
      </c>
      <c r="K663" s="422"/>
      <c r="L663" s="422">
        <v>0</v>
      </c>
      <c r="N663" s="564"/>
    </row>
    <row r="664" spans="1:14" ht="15" x14ac:dyDescent="0.25">
      <c r="A664" s="461"/>
      <c r="B664" s="571" t="s">
        <v>612</v>
      </c>
      <c r="C664" s="38"/>
      <c r="D664" s="38"/>
      <c r="E664" s="38"/>
      <c r="G664" s="39"/>
      <c r="H664" s="39"/>
      <c r="I664" s="39"/>
      <c r="J664" s="419">
        <v>0</v>
      </c>
      <c r="K664" s="420"/>
      <c r="L664" s="419">
        <v>1701</v>
      </c>
      <c r="N664" s="564"/>
    </row>
    <row r="665" spans="1:14" hidden="1" x14ac:dyDescent="0.2">
      <c r="B665" s="127" t="s">
        <v>70</v>
      </c>
      <c r="C665" s="38"/>
      <c r="D665" s="38"/>
      <c r="E665" s="38"/>
      <c r="G665" s="39"/>
      <c r="H665" s="39"/>
      <c r="I665" s="39"/>
      <c r="J665" s="419" t="s">
        <v>70</v>
      </c>
      <c r="K665" s="420"/>
      <c r="L665" s="419" t="s">
        <v>70</v>
      </c>
    </row>
    <row r="666" spans="1:14" hidden="1" x14ac:dyDescent="0.2">
      <c r="B666" s="169" t="s">
        <v>327</v>
      </c>
      <c r="C666" s="38"/>
      <c r="D666" s="38"/>
      <c r="E666" s="38"/>
      <c r="G666" s="39"/>
      <c r="H666" s="39"/>
      <c r="I666" s="39"/>
      <c r="J666" s="422"/>
      <c r="K666" s="422"/>
      <c r="L666" s="422"/>
    </row>
    <row r="667" spans="1:14" hidden="1" x14ac:dyDescent="0.2">
      <c r="B667" s="127" t="s">
        <v>611</v>
      </c>
      <c r="C667" s="38"/>
      <c r="D667" s="38"/>
      <c r="E667" s="38"/>
      <c r="G667" s="39"/>
      <c r="H667" s="39"/>
      <c r="I667" s="39"/>
      <c r="J667" s="419">
        <v>0</v>
      </c>
      <c r="K667" s="420"/>
      <c r="L667" s="419">
        <v>0</v>
      </c>
    </row>
    <row r="668" spans="1:14" hidden="1" x14ac:dyDescent="0.2">
      <c r="B668" s="127"/>
      <c r="C668" s="38"/>
      <c r="D668" s="38"/>
      <c r="E668" s="38"/>
      <c r="G668" s="39"/>
      <c r="H668" s="39"/>
      <c r="I668" s="39"/>
      <c r="J668" s="419"/>
      <c r="K668" s="420"/>
      <c r="L668" s="419"/>
    </row>
    <row r="669" spans="1:14" x14ac:dyDescent="0.2">
      <c r="G669" s="10"/>
      <c r="H669" s="10"/>
      <c r="I669" s="10"/>
      <c r="J669" s="420"/>
      <c r="K669" s="420"/>
      <c r="L669" s="420"/>
    </row>
    <row r="670" spans="1:14" ht="13.5" thickBot="1" x14ac:dyDescent="0.25">
      <c r="B670" s="200" t="s">
        <v>333</v>
      </c>
      <c r="G670" s="10"/>
      <c r="H670" s="10"/>
      <c r="I670" s="10"/>
      <c r="J670" s="11">
        <f>SUM(J645:J668)</f>
        <v>107313</v>
      </c>
      <c r="L670" s="11">
        <f>ROUND(SUM(L645:L669),0)</f>
        <v>115145</v>
      </c>
    </row>
    <row r="671" spans="1:14" ht="13.5" thickTop="1" x14ac:dyDescent="0.2"/>
    <row r="672" spans="1:14" x14ac:dyDescent="0.2">
      <c r="B672" s="129" t="s">
        <v>132</v>
      </c>
      <c r="C672" s="130"/>
      <c r="D672" s="130"/>
      <c r="E672" s="130"/>
      <c r="F672" s="130"/>
      <c r="G672" s="131"/>
      <c r="H672" s="131"/>
      <c r="I672" s="131"/>
      <c r="J672" s="132"/>
      <c r="K672" s="130"/>
      <c r="L672" s="126"/>
    </row>
    <row r="673" spans="1:27" x14ac:dyDescent="0.2">
      <c r="B673" s="600" t="s">
        <v>70</v>
      </c>
      <c r="C673" s="601"/>
      <c r="D673" s="601"/>
      <c r="E673" s="601"/>
      <c r="F673" s="601"/>
      <c r="G673" s="601"/>
      <c r="H673" s="601"/>
      <c r="I673" s="601"/>
      <c r="J673" s="601"/>
      <c r="K673" s="601"/>
      <c r="L673" s="602"/>
    </row>
    <row r="674" spans="1:27" x14ac:dyDescent="0.2">
      <c r="B674" s="582"/>
      <c r="C674" s="583"/>
      <c r="D674" s="583"/>
      <c r="E674" s="583"/>
      <c r="F674" s="583"/>
      <c r="G674" s="583"/>
      <c r="H674" s="583"/>
      <c r="I674" s="583"/>
      <c r="J674" s="583"/>
      <c r="K674" s="583"/>
      <c r="L674" s="584"/>
    </row>
    <row r="676" spans="1:27" s="459" customFormat="1" x14ac:dyDescent="0.2">
      <c r="A676" s="453"/>
      <c r="B676" s="9" t="s">
        <v>474</v>
      </c>
      <c r="C676" s="9"/>
      <c r="D676" s="522"/>
      <c r="E676" s="522"/>
      <c r="F676" s="522"/>
      <c r="G676" s="522"/>
      <c r="H676" s="522"/>
      <c r="I676" s="522"/>
      <c r="J676" s="522"/>
      <c r="K676" s="522"/>
      <c r="L676" s="522"/>
    </row>
    <row r="677" spans="1:27" s="459" customFormat="1" x14ac:dyDescent="0.2">
      <c r="A677" s="453"/>
      <c r="B677" s="9"/>
      <c r="C677" s="9"/>
      <c r="D677" s="522"/>
      <c r="E677" s="522"/>
      <c r="F677" s="522"/>
      <c r="G677" s="522"/>
      <c r="H677" s="522"/>
      <c r="I677" s="522"/>
      <c r="J677" s="522"/>
      <c r="K677" s="522"/>
      <c r="L677" s="522"/>
    </row>
    <row r="678" spans="1:27" s="459" customFormat="1" ht="83.25" customHeight="1" x14ac:dyDescent="0.25">
      <c r="A678" s="453"/>
      <c r="B678" s="587" t="s">
        <v>721</v>
      </c>
      <c r="C678" s="604"/>
      <c r="D678" s="604"/>
      <c r="E678" s="604"/>
      <c r="F678" s="604"/>
      <c r="G678" s="604"/>
      <c r="H678" s="604"/>
      <c r="I678" s="604"/>
      <c r="J678" s="604"/>
      <c r="K678" s="604"/>
      <c r="L678" s="604"/>
      <c r="N678" s="564"/>
    </row>
    <row r="679" spans="1:27" s="459" customFormat="1" x14ac:dyDescent="0.2">
      <c r="A679" s="453"/>
    </row>
    <row r="680" spans="1:27" s="522" customFormat="1" x14ac:dyDescent="0.2">
      <c r="B680" s="9" t="s">
        <v>644</v>
      </c>
      <c r="C680" s="9"/>
      <c r="N680" s="517"/>
      <c r="O680" s="517"/>
      <c r="P680" s="517"/>
      <c r="Q680" s="517"/>
      <c r="R680" s="517"/>
      <c r="S680" s="517"/>
      <c r="T680" s="517"/>
      <c r="U680" s="517"/>
      <c r="V680" s="517"/>
      <c r="W680" s="517"/>
      <c r="X680" s="517"/>
      <c r="Y680" s="517"/>
      <c r="Z680" s="517"/>
      <c r="AA680" s="517"/>
    </row>
    <row r="681" spans="1:27" s="522" customFormat="1" x14ac:dyDescent="0.2">
      <c r="B681" s="9"/>
      <c r="C681" s="9"/>
      <c r="N681" s="517"/>
      <c r="O681" s="517"/>
      <c r="P681" s="517"/>
      <c r="Q681" s="517"/>
      <c r="R681" s="517"/>
      <c r="S681" s="517"/>
      <c r="T681" s="517"/>
      <c r="U681" s="517"/>
      <c r="V681" s="517"/>
      <c r="W681" s="517"/>
      <c r="X681" s="517"/>
      <c r="Y681" s="517"/>
      <c r="Z681" s="517"/>
      <c r="AA681" s="517"/>
    </row>
    <row r="682" spans="1:27" s="522" customFormat="1" x14ac:dyDescent="0.2">
      <c r="B682" s="1" t="s">
        <v>132</v>
      </c>
      <c r="C682" s="517"/>
      <c r="D682" s="517"/>
      <c r="E682" s="517"/>
      <c r="F682" s="517"/>
      <c r="G682" s="517"/>
      <c r="H682" s="517"/>
      <c r="I682" s="517"/>
      <c r="J682" s="517"/>
      <c r="K682" s="517"/>
      <c r="L682" s="517"/>
    </row>
    <row r="683" spans="1:27" s="522" customFormat="1" ht="58.15" customHeight="1" x14ac:dyDescent="0.2">
      <c r="B683" s="605" t="s">
        <v>717</v>
      </c>
      <c r="C683" s="606"/>
      <c r="D683" s="606"/>
      <c r="E683" s="606"/>
      <c r="F683" s="606"/>
      <c r="G683" s="606"/>
      <c r="H683" s="606"/>
      <c r="I683" s="606"/>
      <c r="J683" s="606"/>
      <c r="K683" s="606"/>
      <c r="L683" s="606"/>
    </row>
    <row r="684" spans="1:27" ht="12.75" hidden="1" customHeight="1" x14ac:dyDescent="0.2">
      <c r="B684" s="607"/>
      <c r="C684" s="607"/>
      <c r="D684" s="607"/>
      <c r="E684" s="607"/>
      <c r="F684" s="607"/>
      <c r="G684" s="607"/>
      <c r="H684" s="607"/>
      <c r="I684" s="607"/>
      <c r="J684" s="607"/>
      <c r="K684" s="607"/>
      <c r="L684" s="607"/>
    </row>
    <row r="685" spans="1:27" ht="70.900000000000006" customHeight="1" x14ac:dyDescent="0.2">
      <c r="B685" s="605" t="s">
        <v>645</v>
      </c>
      <c r="C685" s="606"/>
      <c r="D685" s="606"/>
      <c r="E685" s="606"/>
      <c r="F685" s="606"/>
      <c r="G685" s="606"/>
      <c r="H685" s="606"/>
      <c r="I685" s="606"/>
      <c r="J685" s="606"/>
      <c r="K685" s="606"/>
      <c r="L685" s="606"/>
    </row>
    <row r="686" spans="1:27" ht="54.75" hidden="1" customHeight="1" x14ac:dyDescent="0.2">
      <c r="B686" s="1" t="s">
        <v>340</v>
      </c>
      <c r="C686" s="220"/>
      <c r="D686" s="223"/>
      <c r="E686" s="223"/>
      <c r="F686" s="223"/>
      <c r="G686" s="223"/>
      <c r="H686" s="223"/>
      <c r="I686" s="223"/>
      <c r="J686" s="223"/>
      <c r="K686" s="223"/>
      <c r="L686" s="223"/>
    </row>
    <row r="687" spans="1:27" s="560" customFormat="1" x14ac:dyDescent="0.2">
      <c r="A687" s="559"/>
      <c r="B687" s="1"/>
      <c r="C687" s="220"/>
    </row>
    <row r="688" spans="1:27" s="522" customFormat="1" ht="12.75" customHeight="1" x14ac:dyDescent="0.2">
      <c r="A688" s="519"/>
      <c r="B688" s="520"/>
      <c r="C688" s="518"/>
      <c r="D688" s="518"/>
      <c r="E688" s="518"/>
      <c r="F688" s="518"/>
      <c r="G688" s="518"/>
      <c r="H688" s="518"/>
      <c r="I688" s="518"/>
      <c r="J688" s="518"/>
      <c r="K688" s="518"/>
      <c r="L688" s="518"/>
    </row>
    <row r="689" spans="1:27" x14ac:dyDescent="0.2">
      <c r="E689" s="27" t="s">
        <v>18</v>
      </c>
      <c r="F689" s="410">
        <v>13</v>
      </c>
    </row>
    <row r="690" spans="1:27" hidden="1" x14ac:dyDescent="0.2">
      <c r="B690" s="1" t="str">
        <f>B559</f>
        <v>Stichting Windroos Foundation</v>
      </c>
      <c r="C690" s="1"/>
      <c r="D690" s="223"/>
      <c r="E690" s="223"/>
      <c r="F690" s="223"/>
      <c r="G690" s="223"/>
      <c r="H690" s="223"/>
      <c r="I690" s="223"/>
      <c r="J690" s="223"/>
      <c r="K690" s="223"/>
      <c r="L690" s="223"/>
    </row>
    <row r="691" spans="1:27" hidden="1" x14ac:dyDescent="0.2">
      <c r="B691" s="5"/>
      <c r="C691" s="5"/>
      <c r="D691" s="4"/>
      <c r="E691" s="4"/>
      <c r="F691" s="4"/>
      <c r="G691" s="4"/>
      <c r="H691" s="4"/>
      <c r="I691" s="4"/>
      <c r="J691" s="4"/>
      <c r="K691" s="4"/>
      <c r="L691" s="4"/>
    </row>
    <row r="692" spans="1:27" hidden="1" x14ac:dyDescent="0.2">
      <c r="B692" s="223"/>
      <c r="C692" s="223"/>
      <c r="D692" s="223"/>
      <c r="E692" s="223"/>
      <c r="F692" s="223"/>
      <c r="G692" s="223"/>
      <c r="H692" s="223"/>
      <c r="I692" s="223"/>
      <c r="J692" s="223"/>
      <c r="K692" s="223"/>
      <c r="L692" s="223"/>
    </row>
    <row r="693" spans="1:27" hidden="1" x14ac:dyDescent="0.2">
      <c r="B693" s="223"/>
      <c r="C693" s="223"/>
      <c r="D693" s="223"/>
      <c r="E693" s="223"/>
      <c r="F693" s="223"/>
      <c r="G693" s="223"/>
      <c r="H693" s="223"/>
      <c r="I693" s="223"/>
      <c r="J693" s="223"/>
      <c r="K693" s="223"/>
      <c r="L693" s="223"/>
    </row>
    <row r="694" spans="1:27" hidden="1" x14ac:dyDescent="0.2">
      <c r="B694" s="13" t="str">
        <f>B563</f>
        <v>5.1.5 TOELICHTING OP DE BALANS</v>
      </c>
      <c r="C694" s="223"/>
      <c r="D694" s="223"/>
      <c r="E694" s="223"/>
      <c r="F694" s="223"/>
      <c r="G694" s="223"/>
      <c r="H694" s="223"/>
      <c r="I694" s="223"/>
      <c r="J694" s="223"/>
      <c r="K694" s="223"/>
      <c r="L694" s="223"/>
    </row>
    <row r="695" spans="1:27" hidden="1" x14ac:dyDescent="0.2"/>
    <row r="696" spans="1:27" hidden="1" x14ac:dyDescent="0.2"/>
    <row r="697" spans="1:27" hidden="1" x14ac:dyDescent="0.2">
      <c r="B697" s="9" t="s">
        <v>475</v>
      </c>
      <c r="C697" s="9"/>
      <c r="N697" s="14"/>
      <c r="O697" s="14"/>
      <c r="P697" s="14"/>
      <c r="Q697" s="14"/>
      <c r="R697" s="14"/>
      <c r="S697" s="14"/>
      <c r="T697" s="14"/>
      <c r="U697" s="14"/>
      <c r="V697" s="14"/>
      <c r="W697" s="14"/>
      <c r="X697" s="14"/>
      <c r="Y697" s="14"/>
      <c r="Z697" s="14"/>
      <c r="AA697" s="14"/>
    </row>
    <row r="698" spans="1:27" s="283" customFormat="1" hidden="1" x14ac:dyDescent="0.2">
      <c r="A698" s="433"/>
      <c r="B698" s="9"/>
      <c r="C698" s="9"/>
      <c r="N698" s="278"/>
      <c r="O698" s="278"/>
      <c r="P698" s="278"/>
      <c r="Q698" s="278"/>
      <c r="R698" s="278"/>
      <c r="S698" s="278"/>
      <c r="T698" s="278"/>
      <c r="U698" s="278"/>
      <c r="V698" s="278"/>
      <c r="W698" s="278"/>
      <c r="X698" s="278"/>
      <c r="Y698" s="278"/>
      <c r="Z698" s="278"/>
      <c r="AA698" s="278"/>
    </row>
    <row r="699" spans="1:27" hidden="1" x14ac:dyDescent="0.2">
      <c r="B699" s="129" t="s">
        <v>132</v>
      </c>
      <c r="C699" s="130"/>
      <c r="D699" s="130"/>
      <c r="E699" s="130"/>
      <c r="F699" s="130"/>
      <c r="G699" s="130"/>
      <c r="H699" s="130"/>
      <c r="I699" s="130"/>
      <c r="J699" s="130"/>
      <c r="K699" s="130"/>
      <c r="L699" s="189"/>
    </row>
    <row r="700" spans="1:27" hidden="1" x14ac:dyDescent="0.2">
      <c r="B700" s="579"/>
      <c r="C700" s="580"/>
      <c r="D700" s="580"/>
      <c r="E700" s="580"/>
      <c r="F700" s="580"/>
      <c r="G700" s="580"/>
      <c r="H700" s="580"/>
      <c r="I700" s="580"/>
      <c r="J700" s="580"/>
      <c r="K700" s="580"/>
      <c r="L700" s="581"/>
    </row>
    <row r="701" spans="1:27" hidden="1" x14ac:dyDescent="0.2">
      <c r="B701" s="579"/>
      <c r="C701" s="580"/>
      <c r="D701" s="580"/>
      <c r="E701" s="580"/>
      <c r="F701" s="580"/>
      <c r="G701" s="580"/>
      <c r="H701" s="580"/>
      <c r="I701" s="580"/>
      <c r="J701" s="580"/>
      <c r="K701" s="580"/>
      <c r="L701" s="581"/>
    </row>
    <row r="702" spans="1:27" hidden="1" x14ac:dyDescent="0.2">
      <c r="B702" s="582"/>
      <c r="C702" s="583"/>
      <c r="D702" s="583"/>
      <c r="E702" s="583"/>
      <c r="F702" s="583"/>
      <c r="G702" s="583"/>
      <c r="H702" s="583"/>
      <c r="I702" s="583"/>
      <c r="J702" s="583"/>
      <c r="K702" s="583"/>
      <c r="L702" s="584"/>
    </row>
    <row r="703" spans="1:27" s="380" customFormat="1" hidden="1" x14ac:dyDescent="0.2">
      <c r="A703" s="433"/>
      <c r="C703" s="379"/>
      <c r="D703" s="379"/>
      <c r="E703" s="379"/>
      <c r="F703" s="379"/>
      <c r="G703" s="379"/>
      <c r="H703" s="379"/>
      <c r="I703" s="379"/>
      <c r="J703" s="379"/>
      <c r="K703" s="379"/>
      <c r="L703" s="379"/>
    </row>
    <row r="704" spans="1:27" s="380" customFormat="1" hidden="1" x14ac:dyDescent="0.2">
      <c r="A704" s="433"/>
      <c r="B704" s="379"/>
      <c r="C704" s="379"/>
      <c r="D704" s="379"/>
      <c r="E704" s="379"/>
      <c r="F704" s="379"/>
      <c r="G704" s="379"/>
      <c r="H704" s="379"/>
      <c r="I704" s="379"/>
      <c r="J704" s="379"/>
      <c r="K704" s="379"/>
      <c r="L704" s="379"/>
    </row>
    <row r="705" spans="1:12" s="380" customFormat="1" hidden="1" x14ac:dyDescent="0.2">
      <c r="A705" s="433"/>
      <c r="B705" s="9" t="s">
        <v>558</v>
      </c>
      <c r="C705" s="379"/>
      <c r="D705" s="379"/>
      <c r="E705" s="379"/>
      <c r="F705" s="379"/>
      <c r="G705" s="379"/>
      <c r="H705" s="379"/>
      <c r="I705" s="379"/>
      <c r="J705" s="379"/>
      <c r="K705" s="379"/>
      <c r="L705" s="379"/>
    </row>
    <row r="706" spans="1:12" s="380" customFormat="1" hidden="1" x14ac:dyDescent="0.2">
      <c r="A706" s="433"/>
      <c r="B706" s="379"/>
      <c r="C706" s="379"/>
      <c r="D706" s="379"/>
      <c r="E706" s="379"/>
      <c r="F706" s="379"/>
      <c r="G706" s="379"/>
      <c r="H706" s="379"/>
      <c r="I706" s="379"/>
      <c r="J706" s="379"/>
      <c r="K706" s="379"/>
      <c r="L706" s="379"/>
    </row>
    <row r="707" spans="1:12" s="380" customFormat="1" ht="170.85" hidden="1" customHeight="1" x14ac:dyDescent="0.2">
      <c r="A707" s="433"/>
      <c r="B707" s="596" t="s">
        <v>706</v>
      </c>
      <c r="C707" s="594"/>
      <c r="D707" s="594"/>
      <c r="E707" s="594"/>
      <c r="F707" s="594"/>
      <c r="G707" s="594"/>
      <c r="H707" s="594"/>
      <c r="I707" s="594"/>
      <c r="J707" s="594"/>
      <c r="K707" s="594"/>
      <c r="L707" s="594"/>
    </row>
    <row r="708" spans="1:12" s="380" customFormat="1" hidden="1" x14ac:dyDescent="0.2">
      <c r="A708" s="433"/>
      <c r="B708" s="379"/>
      <c r="C708" s="379"/>
      <c r="D708" s="379"/>
      <c r="E708" s="379"/>
      <c r="F708" s="379"/>
      <c r="G708" s="379"/>
      <c r="H708" s="379"/>
      <c r="I708" s="379"/>
      <c r="J708" s="379"/>
      <c r="K708" s="379"/>
      <c r="L708" s="379"/>
    </row>
    <row r="709" spans="1:12" hidden="1" x14ac:dyDescent="0.2">
      <c r="B709" s="205"/>
    </row>
    <row r="710" spans="1:12" hidden="1" x14ac:dyDescent="0.2">
      <c r="B710" s="197"/>
      <c r="C710" s="127"/>
      <c r="D710" s="127"/>
      <c r="E710" s="127"/>
      <c r="F710" s="127"/>
      <c r="G710" s="127"/>
      <c r="H710" s="127"/>
      <c r="I710" s="127"/>
      <c r="J710" s="127"/>
      <c r="K710" s="127"/>
      <c r="L710" s="127"/>
    </row>
    <row r="711" spans="1:12" hidden="1" x14ac:dyDescent="0.2">
      <c r="B711" s="127"/>
      <c r="C711" s="127"/>
      <c r="D711" s="127"/>
      <c r="E711" s="127"/>
      <c r="F711" s="127"/>
      <c r="G711" s="127"/>
      <c r="H711" s="127"/>
      <c r="I711" s="127"/>
      <c r="J711" s="127"/>
      <c r="K711" s="127"/>
      <c r="L711" s="127"/>
    </row>
    <row r="712" spans="1:12" hidden="1" x14ac:dyDescent="0.2">
      <c r="B712" s="127"/>
      <c r="C712" s="127"/>
      <c r="D712" s="127"/>
      <c r="E712" s="127"/>
      <c r="F712" s="127"/>
      <c r="G712" s="127"/>
      <c r="H712" s="127"/>
      <c r="I712" s="127"/>
      <c r="J712" s="127"/>
      <c r="K712" s="127"/>
      <c r="L712" s="127"/>
    </row>
    <row r="713" spans="1:12" ht="15.75" hidden="1" customHeight="1" x14ac:dyDescent="0.2">
      <c r="B713" s="127"/>
      <c r="C713" s="127"/>
      <c r="D713" s="127"/>
      <c r="E713" s="127"/>
      <c r="F713" s="127"/>
      <c r="G713" s="127"/>
      <c r="H713" s="127"/>
      <c r="I713" s="127"/>
      <c r="J713" s="127"/>
      <c r="K713" s="127"/>
      <c r="L713" s="127"/>
    </row>
    <row r="714" spans="1:12" hidden="1" x14ac:dyDescent="0.2">
      <c r="B714" s="35"/>
      <c r="D714" s="62"/>
      <c r="J714" s="10"/>
    </row>
    <row r="715" spans="1:12" hidden="1" x14ac:dyDescent="0.2"/>
    <row r="716" spans="1:12" hidden="1" x14ac:dyDescent="0.2"/>
    <row r="717" spans="1:12" hidden="1" x14ac:dyDescent="0.2"/>
    <row r="718" spans="1:12" hidden="1" x14ac:dyDescent="0.2"/>
    <row r="719" spans="1:12" hidden="1" x14ac:dyDescent="0.2"/>
    <row r="720" spans="1:12" hidden="1" x14ac:dyDescent="0.2"/>
    <row r="721" spans="1:10" s="239" customFormat="1" hidden="1" x14ac:dyDescent="0.2">
      <c r="A721" s="433"/>
    </row>
    <row r="722" spans="1:10" hidden="1" x14ac:dyDescent="0.2"/>
    <row r="723" spans="1:10" hidden="1" x14ac:dyDescent="0.2"/>
    <row r="724" spans="1:10" hidden="1" x14ac:dyDescent="0.2"/>
    <row r="725" spans="1:10" hidden="1" x14ac:dyDescent="0.2"/>
    <row r="726" spans="1:10" hidden="1" x14ac:dyDescent="0.2"/>
    <row r="727" spans="1:10" hidden="1" x14ac:dyDescent="0.2"/>
    <row r="728" spans="1:10" hidden="1" x14ac:dyDescent="0.2"/>
    <row r="729" spans="1:10" hidden="1" x14ac:dyDescent="0.2"/>
    <row r="730" spans="1:10" hidden="1" x14ac:dyDescent="0.2"/>
    <row r="731" spans="1:10" hidden="1" x14ac:dyDescent="0.2">
      <c r="H731" s="10"/>
      <c r="J731" s="10"/>
    </row>
    <row r="732" spans="1:10" hidden="1" x14ac:dyDescent="0.2">
      <c r="H732" s="10"/>
      <c r="J732" s="10"/>
    </row>
    <row r="733" spans="1:10" hidden="1" x14ac:dyDescent="0.2">
      <c r="H733" s="10"/>
    </row>
    <row r="734" spans="1:10" hidden="1" x14ac:dyDescent="0.2">
      <c r="H734" s="10"/>
    </row>
    <row r="735" spans="1:10" hidden="1" x14ac:dyDescent="0.2">
      <c r="H735" s="10"/>
    </row>
    <row r="736" spans="1:10" hidden="1" x14ac:dyDescent="0.2">
      <c r="H736" s="10"/>
    </row>
    <row r="737" spans="4:8" hidden="1" x14ac:dyDescent="0.2">
      <c r="H737" s="10"/>
    </row>
    <row r="738" spans="4:8" hidden="1" x14ac:dyDescent="0.2">
      <c r="H738" s="10"/>
    </row>
    <row r="739" spans="4:8" hidden="1" x14ac:dyDescent="0.2">
      <c r="H739" s="10"/>
    </row>
    <row r="740" spans="4:8" hidden="1" x14ac:dyDescent="0.2">
      <c r="H740" s="10"/>
    </row>
    <row r="741" spans="4:8" hidden="1" x14ac:dyDescent="0.2">
      <c r="H741" s="10"/>
    </row>
    <row r="742" spans="4:8" hidden="1" x14ac:dyDescent="0.2">
      <c r="H742" s="10"/>
    </row>
    <row r="743" spans="4:8" hidden="1" x14ac:dyDescent="0.2">
      <c r="H743" s="10"/>
    </row>
    <row r="744" spans="4:8" hidden="1" x14ac:dyDescent="0.2">
      <c r="H744" s="10"/>
    </row>
    <row r="745" spans="4:8" hidden="1" x14ac:dyDescent="0.2">
      <c r="H745" s="10"/>
    </row>
    <row r="746" spans="4:8" hidden="1" x14ac:dyDescent="0.2">
      <c r="H746" s="10"/>
    </row>
    <row r="747" spans="4:8" hidden="1" x14ac:dyDescent="0.2">
      <c r="H747" s="10"/>
    </row>
    <row r="748" spans="4:8" hidden="1" x14ac:dyDescent="0.2">
      <c r="H748" s="10"/>
    </row>
    <row r="749" spans="4:8" hidden="1" x14ac:dyDescent="0.2">
      <c r="F749" s="21"/>
      <c r="H749" s="10"/>
    </row>
    <row r="750" spans="4:8" hidden="1" x14ac:dyDescent="0.2"/>
    <row r="751" spans="4:8" hidden="1" x14ac:dyDescent="0.2"/>
    <row r="752" spans="4:8" ht="7.7" hidden="1" customHeight="1" x14ac:dyDescent="0.2">
      <c r="D752" s="37"/>
    </row>
    <row r="753" spans="2:6" hidden="1" x14ac:dyDescent="0.2">
      <c r="D753" s="223"/>
      <c r="E753" s="27" t="s">
        <v>18</v>
      </c>
      <c r="F753" s="222"/>
    </row>
    <row r="754" spans="2:6" x14ac:dyDescent="0.2">
      <c r="D754" s="37"/>
    </row>
    <row r="760" spans="2:6" x14ac:dyDescent="0.2">
      <c r="B760" s="37"/>
      <c r="C760" s="37"/>
    </row>
    <row r="761" spans="2:6" x14ac:dyDescent="0.2">
      <c r="B761" s="37"/>
      <c r="C761" s="37"/>
    </row>
    <row r="762" spans="2:6" x14ac:dyDescent="0.2">
      <c r="B762" s="37"/>
      <c r="C762" s="37"/>
    </row>
  </sheetData>
  <mergeCells count="57">
    <mergeCell ref="C150:D150"/>
    <mergeCell ref="B702:L702"/>
    <mergeCell ref="C158:D158"/>
    <mergeCell ref="C159:D159"/>
    <mergeCell ref="B164:L164"/>
    <mergeCell ref="B425:L425"/>
    <mergeCell ref="B700:L700"/>
    <mergeCell ref="B545:L545"/>
    <mergeCell ref="B194:L194"/>
    <mergeCell ref="B195:L195"/>
    <mergeCell ref="B351:L351"/>
    <mergeCell ref="B701:L701"/>
    <mergeCell ref="B546:L546"/>
    <mergeCell ref="B163:L163"/>
    <mergeCell ref="B405:L405"/>
    <mergeCell ref="B408:L408"/>
    <mergeCell ref="B36:L36"/>
    <mergeCell ref="C146:D146"/>
    <mergeCell ref="C147:D147"/>
    <mergeCell ref="B145:F145"/>
    <mergeCell ref="B137:L137"/>
    <mergeCell ref="B139:L139"/>
    <mergeCell ref="C143:D143"/>
    <mergeCell ref="B37:L37"/>
    <mergeCell ref="B67:L67"/>
    <mergeCell ref="B138:L138"/>
    <mergeCell ref="B68:L68"/>
    <mergeCell ref="B407:L407"/>
    <mergeCell ref="B229:L229"/>
    <mergeCell ref="B230:L230"/>
    <mergeCell ref="B406:L406"/>
    <mergeCell ref="B231:L231"/>
    <mergeCell ref="B290:L290"/>
    <mergeCell ref="B291:L291"/>
    <mergeCell ref="B292:L292"/>
    <mergeCell ref="B157:F157"/>
    <mergeCell ref="B153:D153"/>
    <mergeCell ref="C151:D151"/>
    <mergeCell ref="B162:L162"/>
    <mergeCell ref="C154:D154"/>
    <mergeCell ref="C155:D155"/>
    <mergeCell ref="B587:L587"/>
    <mergeCell ref="B427:L427"/>
    <mergeCell ref="B547:L547"/>
    <mergeCell ref="B426:L426"/>
    <mergeCell ref="B707:L707"/>
    <mergeCell ref="B627:L627"/>
    <mergeCell ref="B629:L629"/>
    <mergeCell ref="B673:L673"/>
    <mergeCell ref="B589:L589"/>
    <mergeCell ref="B588:L588"/>
    <mergeCell ref="B628:L628"/>
    <mergeCell ref="B674:L674"/>
    <mergeCell ref="B678:L678"/>
    <mergeCell ref="B683:L683"/>
    <mergeCell ref="B684:L684"/>
    <mergeCell ref="B685:L685"/>
  </mergeCells>
  <phoneticPr fontId="0" type="noConversion"/>
  <conditionalFormatting sqref="F753 B710:L713 J525:J526 B525:B526 F525:F526 H525:H526 F689 B667:B668 B658:B662 B664:B665 J654:J656 J658:J662 J664:J665 J667:J668 F631 J645 L618:L620 J607:J608 L606:L608 J618:J620 L581:L583 B572:B574 J572:J574 J598 L598 L612 J612 F558 F572:F574 D572:D574 H572:H574 J539:J540 F539:F540 B539:B540 H539:H540 J535:J536 F535:F536 B535:B536 H535:H536 B521:B522 F521:F522 J521:J522 H521:H522 J512 B511:B512 H512 F512 B654:B656 J507:J509 F507:F509 H507:H509 F473 J498 F498 H498 B507:B509 J399:J400 L399:L400 B399:B400 J416:J420 B418:B420 F385 J342:J343 J333:J335 J337:J340 J330:J331 L276:L277 J276:J277 B267:B268 D267:D268 F267:F268 H267:H268 J267:J268 F260:F261 F257 F244 B220:D224 J206:J207 H220:H224 F220:F224 J220:J224 B183:B188 L187:L188 L183:L185 J183:J185 J187:J188 F169 B203:B207 J203 L203:L207 H158:H159 B158:D159 J146:J147 L146:L147 H146:H147 F146:F147 J150:J151 L150:L151 H150:H151 F150:F151 J154:J155 L154:L155 H154:H155 F154:F155 J158:J159 L158:L159 B146:D147 B150:D151 B154:D155 F158:F159 L114:L117 B109:B117 F95 L109:L112 J109:J112 J114:J117 B126:B132 L124:L132 J132 L56:L62 L25:L31 F316 J647:J652 L416:L420 B330:B344">
    <cfRule type="expression" dxfId="95" priority="40" stopIfTrue="1">
      <formula>ISBLANK(B25)</formula>
    </cfRule>
  </conditionalFormatting>
  <conditionalFormatting sqref="L285 J285">
    <cfRule type="expression" dxfId="94" priority="13" stopIfTrue="1">
      <formula>ISBLANK(J285)</formula>
    </cfRule>
  </conditionalFormatting>
  <conditionalFormatting sqref="L654:L656 L658:L662 L664:L665 L667:L668 L645:L652">
    <cfRule type="expression" dxfId="93" priority="12" stopIfTrue="1">
      <formula>ISBLANK(L645)</formula>
    </cfRule>
  </conditionalFormatting>
  <conditionalFormatting sqref="J259">
    <cfRule type="expression" dxfId="92" priority="11" stopIfTrue="1">
      <formula>ISBLANK(J259)</formula>
    </cfRule>
  </conditionalFormatting>
  <conditionalFormatting sqref="D261">
    <cfRule type="expression" dxfId="91" priority="10" stopIfTrue="1">
      <formula>ISBLANK(D261)</formula>
    </cfRule>
  </conditionalFormatting>
  <conditionalFormatting sqref="J646">
    <cfRule type="expression" dxfId="90" priority="7" stopIfTrue="1">
      <formula>ISBLANK(J646)</formula>
    </cfRule>
  </conditionalFormatting>
  <conditionalFormatting sqref="H259">
    <cfRule type="expression" dxfId="89" priority="2" stopIfTrue="1">
      <formula>ISBLANK(H259)</formula>
    </cfRule>
  </conditionalFormatting>
  <conditionalFormatting sqref="H258">
    <cfRule type="expression" dxfId="88" priority="4" stopIfTrue="1">
      <formula>ISBLANK(H258)</formula>
    </cfRule>
  </conditionalFormatting>
  <conditionalFormatting sqref="L342:L343 L333:L335 L337:L340 L330:L331">
    <cfRule type="expression" dxfId="87" priority="1" stopIfTrue="1">
      <formula>ISBLANK(L330)</formula>
    </cfRule>
  </conditionalFormatting>
  <pageMargins left="0.39370078740157483" right="0.39370078740157483" top="0.39370078740157483" bottom="0.19685039370078741" header="0.51181102362204722" footer="0.51181102362204722"/>
  <pageSetup paperSize="9" scale="90" orientation="portrait" r:id="rId1"/>
  <headerFooter alignWithMargins="0"/>
  <rowBreaks count="8" manualBreakCount="8">
    <brk id="95" max="11" man="1"/>
    <brk id="169" max="11" man="1"/>
    <brk id="244" max="11" man="1"/>
    <brk id="385" max="11" man="1"/>
    <brk id="473" max="11" man="1"/>
    <brk id="558" max="11" man="1"/>
    <brk id="631" max="11" man="1"/>
    <brk id="689" max="11" man="1"/>
  </rowBreaks>
  <colBreaks count="1" manualBreakCount="1">
    <brk id="12" max="1048575" man="1"/>
  </colBreaks>
  <ignoredErrors>
    <ignoredError sqref="J109:L116 J118:L119 K117 J132 H507 H525 H535 J653:J657 J660" unlockedFormula="1"/>
  </ignoredErrors>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63"/>
  <sheetViews>
    <sheetView topLeftCell="A64" zoomScale="80" zoomScaleNormal="80" zoomScaleSheetLayoutView="80" zoomScalePageLayoutView="80" workbookViewId="0">
      <selection activeCell="M71" sqref="M71"/>
    </sheetView>
  </sheetViews>
  <sheetFormatPr defaultColWidth="8.85546875" defaultRowHeight="12.75" x14ac:dyDescent="0.2"/>
  <cols>
    <col min="1" max="1" width="1.42578125" style="63" customWidth="1"/>
    <col min="2" max="2" width="11.7109375" style="63" customWidth="1"/>
    <col min="3" max="3" width="8.85546875" style="63"/>
    <col min="4" max="4" width="14.140625" style="63" customWidth="1"/>
    <col min="5" max="5" width="14.7109375" style="54" customWidth="1"/>
    <col min="6" max="6" width="1.28515625" style="54" customWidth="1"/>
    <col min="7" max="7" width="14.7109375" style="54" hidden="1" customWidth="1"/>
    <col min="8" max="8" width="1.28515625" style="54" customWidth="1"/>
    <col min="9" max="9" width="15.42578125" style="54" bestFit="1" customWidth="1"/>
    <col min="10" max="10" width="1.140625" style="54" hidden="1" customWidth="1"/>
    <col min="11" max="11" width="16.42578125" style="54" hidden="1" customWidth="1"/>
    <col min="12" max="12" width="0.85546875" style="54" hidden="1" customWidth="1"/>
    <col min="13" max="13" width="14.28515625" style="54" hidden="1" customWidth="1"/>
    <col min="14" max="14" width="0.85546875" style="54" customWidth="1"/>
    <col min="15" max="15" width="12.42578125" style="54" customWidth="1"/>
    <col min="16" max="16" width="0.85546875" style="54" customWidth="1"/>
    <col min="17" max="17" width="11.42578125" style="54" customWidth="1"/>
    <col min="18" max="18" width="1.28515625" style="54" customWidth="1"/>
    <col min="19" max="19" width="12" style="54" customWidth="1"/>
    <col min="20" max="20" width="1.28515625" style="54" customWidth="1"/>
    <col min="21" max="21" width="11.42578125" style="54" customWidth="1"/>
    <col min="22" max="22" width="1.140625" style="54" customWidth="1"/>
    <col min="23" max="23" width="11.42578125" style="54" customWidth="1"/>
    <col min="24" max="24" width="0.85546875" style="54" customWidth="1"/>
    <col min="25" max="25" width="11.42578125" style="54" customWidth="1"/>
    <col min="26" max="26" width="1" style="54" customWidth="1"/>
    <col min="27" max="27" width="25.7109375" style="54" customWidth="1"/>
    <col min="28" max="30" width="12.7109375" customWidth="1"/>
  </cols>
  <sheetData>
    <row r="1" spans="1:29" hidden="1" x14ac:dyDescent="0.2">
      <c r="B1" s="1" t="str">
        <f>inhoud!B1</f>
        <v>Stichting Windroos Foundation</v>
      </c>
    </row>
    <row r="2" spans="1:29" hidden="1" x14ac:dyDescent="0.2">
      <c r="B2" s="5"/>
      <c r="C2" s="104"/>
      <c r="D2" s="104"/>
      <c r="E2" s="56"/>
      <c r="F2" s="56"/>
      <c r="G2" s="56"/>
      <c r="H2" s="56"/>
      <c r="I2" s="56"/>
      <c r="J2" s="56"/>
      <c r="K2" s="56"/>
      <c r="L2" s="56"/>
      <c r="M2" s="56"/>
      <c r="N2" s="56"/>
      <c r="O2" s="56"/>
      <c r="P2" s="56"/>
      <c r="Q2" s="56"/>
      <c r="R2" s="56"/>
      <c r="S2" s="56"/>
      <c r="T2" s="56"/>
      <c r="U2" s="56"/>
      <c r="V2" s="56"/>
      <c r="W2" s="56"/>
      <c r="X2" s="56"/>
      <c r="Y2" s="56"/>
      <c r="Z2" s="163"/>
      <c r="AA2"/>
    </row>
    <row r="3" spans="1:29" hidden="1" x14ac:dyDescent="0.2"/>
    <row r="4" spans="1:29" hidden="1" x14ac:dyDescent="0.2"/>
    <row r="5" spans="1:29" hidden="1" x14ac:dyDescent="0.2">
      <c r="B5" s="217" t="s">
        <v>348</v>
      </c>
    </row>
    <row r="6" spans="1:29" hidden="1" x14ac:dyDescent="0.2">
      <c r="B6" s="1"/>
    </row>
    <row r="7" spans="1:29" s="251" customFormat="1" hidden="1" x14ac:dyDescent="0.2">
      <c r="A7" s="63"/>
      <c r="B7" s="1"/>
      <c r="C7" s="63"/>
      <c r="D7" s="63"/>
      <c r="E7" s="54"/>
      <c r="F7" s="54"/>
      <c r="G7" s="54"/>
      <c r="H7" s="54"/>
      <c r="I7" s="54"/>
      <c r="J7" s="54"/>
      <c r="K7" s="54"/>
      <c r="L7" s="54"/>
      <c r="M7" s="54"/>
      <c r="N7" s="54"/>
      <c r="O7" s="54"/>
      <c r="P7" s="54"/>
      <c r="Q7" s="54"/>
      <c r="R7" s="54"/>
      <c r="S7" s="54"/>
      <c r="T7" s="54"/>
      <c r="U7" s="54"/>
      <c r="V7" s="54"/>
      <c r="W7" s="54"/>
      <c r="X7" s="54"/>
      <c r="Y7" s="54"/>
      <c r="Z7" s="54"/>
      <c r="AA7" s="54"/>
    </row>
    <row r="8" spans="1:29" s="251" customFormat="1" hidden="1" x14ac:dyDescent="0.2">
      <c r="A8" s="63"/>
      <c r="B8" s="1"/>
      <c r="C8" s="63"/>
      <c r="D8" s="63"/>
      <c r="E8" s="253"/>
      <c r="F8" s="253"/>
      <c r="G8" s="253"/>
      <c r="H8" s="253"/>
      <c r="I8" s="253" t="s">
        <v>356</v>
      </c>
      <c r="J8" s="253"/>
      <c r="K8" s="253"/>
      <c r="L8" s="253"/>
      <c r="M8" s="253"/>
      <c r="N8" s="54"/>
      <c r="O8" s="54"/>
      <c r="P8" s="54"/>
      <c r="Q8" s="54"/>
      <c r="R8" s="54"/>
      <c r="S8" s="54"/>
      <c r="T8" s="54"/>
      <c r="U8" s="54"/>
      <c r="V8" s="54"/>
      <c r="W8" s="54"/>
      <c r="X8" s="54"/>
      <c r="Y8" s="54"/>
      <c r="Z8" s="54"/>
      <c r="AA8" s="54"/>
    </row>
    <row r="9" spans="1:29" s="251" customFormat="1" hidden="1" x14ac:dyDescent="0.2">
      <c r="A9" s="63"/>
      <c r="B9" s="1"/>
      <c r="C9" s="63"/>
      <c r="D9" s="63"/>
      <c r="E9" s="253"/>
      <c r="F9" s="253"/>
      <c r="G9" s="253"/>
      <c r="H9" s="253"/>
      <c r="I9" s="253" t="s">
        <v>358</v>
      </c>
      <c r="J9" s="253"/>
      <c r="K9" s="253"/>
      <c r="L9" s="253"/>
      <c r="M9" s="253"/>
      <c r="N9" s="54"/>
      <c r="O9" s="54"/>
      <c r="P9" s="54"/>
      <c r="Q9" s="54"/>
      <c r="R9" s="54"/>
      <c r="S9" s="54"/>
      <c r="T9" s="54"/>
      <c r="U9" s="54"/>
      <c r="V9" s="54"/>
      <c r="W9" s="54"/>
      <c r="X9" s="54"/>
      <c r="Y9" s="54"/>
      <c r="Z9" s="54"/>
      <c r="AA9" s="54"/>
    </row>
    <row r="10" spans="1:29" hidden="1" x14ac:dyDescent="0.2">
      <c r="E10" s="253" t="s">
        <v>352</v>
      </c>
      <c r="G10" s="253"/>
      <c r="H10" s="253"/>
      <c r="I10" s="253" t="s">
        <v>359</v>
      </c>
      <c r="J10" s="253"/>
      <c r="K10" s="253" t="s">
        <v>356</v>
      </c>
      <c r="L10" s="253"/>
      <c r="M10" s="253" t="s">
        <v>366</v>
      </c>
    </row>
    <row r="11" spans="1:29" hidden="1" x14ac:dyDescent="0.2">
      <c r="E11" s="253" t="s">
        <v>353</v>
      </c>
      <c r="G11" s="253"/>
      <c r="H11" s="253"/>
      <c r="I11" s="253" t="s">
        <v>360</v>
      </c>
      <c r="J11" s="253"/>
      <c r="K11" s="253" t="s">
        <v>363</v>
      </c>
      <c r="L11" s="253"/>
      <c r="M11" s="85" t="s">
        <v>367</v>
      </c>
      <c r="AB11" s="165"/>
      <c r="AC11" s="165"/>
    </row>
    <row r="12" spans="1:29" hidden="1" x14ac:dyDescent="0.2">
      <c r="E12" s="85" t="s">
        <v>354</v>
      </c>
      <c r="F12" s="85"/>
      <c r="G12" s="253" t="s">
        <v>356</v>
      </c>
      <c r="H12" s="85"/>
      <c r="I12" s="85" t="s">
        <v>361</v>
      </c>
      <c r="J12" s="85"/>
      <c r="K12" s="85" t="s">
        <v>364</v>
      </c>
      <c r="L12" s="85"/>
      <c r="M12" s="85" t="s">
        <v>368</v>
      </c>
      <c r="N12" s="85"/>
      <c r="O12" s="85" t="s">
        <v>48</v>
      </c>
      <c r="P12" s="85"/>
      <c r="R12" s="85"/>
      <c r="T12" s="85"/>
      <c r="V12" s="85"/>
      <c r="X12" s="85"/>
      <c r="Y12" s="85"/>
    </row>
    <row r="13" spans="1:29" hidden="1" x14ac:dyDescent="0.2">
      <c r="E13" s="86" t="s">
        <v>355</v>
      </c>
      <c r="F13" s="85"/>
      <c r="G13" s="86" t="s">
        <v>357</v>
      </c>
      <c r="H13" s="85"/>
      <c r="I13" s="86" t="s">
        <v>362</v>
      </c>
      <c r="J13" s="85"/>
      <c r="K13" s="86" t="s">
        <v>365</v>
      </c>
      <c r="L13" s="85"/>
      <c r="M13" s="86" t="s">
        <v>369</v>
      </c>
      <c r="N13" s="85"/>
      <c r="O13" s="86"/>
      <c r="P13" s="85"/>
      <c r="R13" s="85"/>
      <c r="T13" s="85"/>
      <c r="V13" s="85"/>
      <c r="X13" s="85"/>
      <c r="AB13" s="62"/>
      <c r="AC13" s="10"/>
    </row>
    <row r="14" spans="1:29" hidden="1" x14ac:dyDescent="0.2">
      <c r="E14" s="105" t="s">
        <v>6</v>
      </c>
      <c r="F14" s="105"/>
      <c r="G14" s="105" t="s">
        <v>6</v>
      </c>
      <c r="H14" s="105"/>
      <c r="I14" s="105" t="s">
        <v>6</v>
      </c>
      <c r="J14" s="105"/>
      <c r="K14" s="105" t="s">
        <v>6</v>
      </c>
      <c r="L14" s="105"/>
      <c r="M14" s="105" t="s">
        <v>6</v>
      </c>
      <c r="N14" s="105"/>
      <c r="O14" s="105" t="s">
        <v>6</v>
      </c>
      <c r="P14" s="105"/>
      <c r="R14" s="105"/>
      <c r="T14" s="105"/>
      <c r="V14" s="105"/>
      <c r="X14" s="105"/>
      <c r="Y14" s="105"/>
      <c r="AA14"/>
      <c r="AB14" s="62"/>
      <c r="AC14" s="10"/>
    </row>
    <row r="15" spans="1:29" ht="12.75" hidden="1" customHeight="1" x14ac:dyDescent="0.2">
      <c r="AA15"/>
      <c r="AB15" s="62"/>
      <c r="AC15" s="10"/>
    </row>
    <row r="16" spans="1:29" hidden="1" x14ac:dyDescent="0.2">
      <c r="B16" s="106" t="s">
        <v>633</v>
      </c>
      <c r="AA16"/>
      <c r="AB16" s="62"/>
      <c r="AC16" s="10"/>
    </row>
    <row r="17" spans="1:30" hidden="1" x14ac:dyDescent="0.2">
      <c r="B17" s="63" t="s">
        <v>39</v>
      </c>
      <c r="E17" s="110"/>
      <c r="G17" s="110"/>
      <c r="I17" s="110"/>
      <c r="K17" s="110"/>
      <c r="M17" s="110"/>
      <c r="O17" s="54">
        <f>SUM(E17:M17)</f>
        <v>0</v>
      </c>
      <c r="AA17"/>
      <c r="AB17" s="62"/>
      <c r="AC17" s="10"/>
    </row>
    <row r="18" spans="1:30" hidden="1" x14ac:dyDescent="0.2">
      <c r="B18" s="192" t="s">
        <v>312</v>
      </c>
      <c r="E18" s="110"/>
      <c r="G18" s="110"/>
      <c r="I18" s="110"/>
      <c r="K18" s="110"/>
      <c r="M18" s="110"/>
      <c r="O18" s="54">
        <f>SUM(E18:M18)</f>
        <v>0</v>
      </c>
      <c r="AA18"/>
      <c r="AB18" s="62"/>
      <c r="AC18" s="10"/>
    </row>
    <row r="19" spans="1:30" hidden="1" x14ac:dyDescent="0.2">
      <c r="B19" s="63" t="s">
        <v>40</v>
      </c>
      <c r="E19" s="110"/>
      <c r="G19" s="110"/>
      <c r="I19" s="110"/>
      <c r="K19" s="110"/>
      <c r="M19" s="110"/>
      <c r="O19" s="54">
        <f>SUM(E19:M19)</f>
        <v>0</v>
      </c>
      <c r="AA19"/>
      <c r="AB19" s="62"/>
      <c r="AC19" s="10"/>
    </row>
    <row r="20" spans="1:30" hidden="1" x14ac:dyDescent="0.2">
      <c r="F20" s="54" t="s">
        <v>70</v>
      </c>
      <c r="H20" s="54" t="s">
        <v>70</v>
      </c>
      <c r="AA20"/>
      <c r="AB20" s="62"/>
      <c r="AC20" s="10"/>
      <c r="AD20" s="10"/>
    </row>
    <row r="21" spans="1:30" ht="13.5" hidden="1" thickBot="1" x14ac:dyDescent="0.25">
      <c r="B21" s="353" t="s">
        <v>634</v>
      </c>
      <c r="E21" s="61">
        <f>E17+E18-E19</f>
        <v>0</v>
      </c>
      <c r="G21" s="61">
        <f>G17+G18-G19</f>
        <v>0</v>
      </c>
      <c r="I21" s="61">
        <f>I17+I18-I19</f>
        <v>0</v>
      </c>
      <c r="K21" s="61">
        <f>K17+K18-K19</f>
        <v>0</v>
      </c>
      <c r="M21" s="61">
        <f>M17+M18-M19</f>
        <v>0</v>
      </c>
      <c r="O21" s="61">
        <f>O17+O18-O19</f>
        <v>0</v>
      </c>
      <c r="AA21"/>
      <c r="AB21" s="62"/>
      <c r="AC21" s="10"/>
    </row>
    <row r="22" spans="1:30" ht="13.5" hidden="1" thickTop="1" x14ac:dyDescent="0.2">
      <c r="AA22"/>
      <c r="AB22" s="62"/>
      <c r="AC22" s="10"/>
    </row>
    <row r="23" spans="1:30" hidden="1" x14ac:dyDescent="0.2">
      <c r="B23" s="1" t="s">
        <v>41</v>
      </c>
      <c r="AA23"/>
      <c r="AB23" s="62"/>
      <c r="AC23" s="10"/>
    </row>
    <row r="24" spans="1:30" hidden="1" x14ac:dyDescent="0.2">
      <c r="B24" s="63" t="s">
        <v>42</v>
      </c>
      <c r="E24" s="110"/>
      <c r="G24" s="110"/>
      <c r="I24" s="110"/>
      <c r="K24" s="110"/>
      <c r="M24" s="110"/>
      <c r="O24" s="54">
        <f>SUM(E24:M24)</f>
        <v>0</v>
      </c>
      <c r="AA24"/>
      <c r="AB24" s="62"/>
      <c r="AC24" s="10"/>
    </row>
    <row r="25" spans="1:30" hidden="1" x14ac:dyDescent="0.2">
      <c r="B25" s="192" t="s">
        <v>264</v>
      </c>
      <c r="E25" s="110"/>
      <c r="G25" s="110"/>
      <c r="I25" s="110"/>
      <c r="K25" s="110"/>
      <c r="M25" s="110"/>
      <c r="O25" s="54">
        <f>SUM(E25:M25)</f>
        <v>0</v>
      </c>
      <c r="AA25"/>
      <c r="AB25" s="62"/>
      <c r="AC25" s="10"/>
    </row>
    <row r="26" spans="1:30" hidden="1" x14ac:dyDescent="0.2">
      <c r="B26" s="63" t="s">
        <v>43</v>
      </c>
      <c r="E26" s="110"/>
      <c r="G26" s="110"/>
      <c r="I26" s="110"/>
      <c r="K26" s="110"/>
      <c r="M26" s="110"/>
      <c r="O26" s="54">
        <f>SUM(E26:M26)</f>
        <v>0</v>
      </c>
      <c r="AA26"/>
    </row>
    <row r="27" spans="1:30" s="251" customFormat="1" hidden="1" x14ac:dyDescent="0.2">
      <c r="A27" s="63"/>
      <c r="B27" s="256" t="s">
        <v>391</v>
      </c>
      <c r="C27" s="63"/>
      <c r="D27" s="63"/>
      <c r="E27" s="110"/>
      <c r="F27" s="54"/>
      <c r="G27" s="110"/>
      <c r="H27" s="54"/>
      <c r="I27" s="110"/>
      <c r="J27" s="54"/>
      <c r="K27" s="110"/>
      <c r="L27" s="54"/>
      <c r="M27" s="110"/>
      <c r="N27" s="54"/>
      <c r="O27" s="54">
        <f>SUM(E27:M27)</f>
        <v>0</v>
      </c>
      <c r="P27" s="54"/>
      <c r="Q27" s="54"/>
      <c r="R27" s="54"/>
      <c r="S27" s="54"/>
      <c r="T27" s="54"/>
      <c r="U27" s="54"/>
      <c r="V27" s="54"/>
      <c r="W27" s="54"/>
      <c r="X27" s="54"/>
      <c r="Y27" s="54"/>
      <c r="Z27" s="54"/>
    </row>
    <row r="28" spans="1:30" hidden="1" x14ac:dyDescent="0.2">
      <c r="O28" s="97"/>
    </row>
    <row r="29" spans="1:30" hidden="1" x14ac:dyDescent="0.2">
      <c r="B29" s="8" t="s">
        <v>44</v>
      </c>
      <c r="O29" s="97"/>
      <c r="AB29" s="62"/>
    </row>
    <row r="30" spans="1:30" hidden="1" x14ac:dyDescent="0.2">
      <c r="B30" s="63" t="s">
        <v>45</v>
      </c>
      <c r="E30" s="110"/>
      <c r="G30" s="110"/>
      <c r="I30" s="110"/>
      <c r="K30" s="110"/>
      <c r="M30" s="110"/>
      <c r="O30" s="54">
        <f>SUM(E30:M30)</f>
        <v>0</v>
      </c>
      <c r="AB30" s="62"/>
      <c r="AC30" s="10"/>
    </row>
    <row r="31" spans="1:30" hidden="1" x14ac:dyDescent="0.2">
      <c r="B31" s="63" t="s">
        <v>306</v>
      </c>
      <c r="E31" s="110"/>
      <c r="G31" s="110"/>
      <c r="I31" s="110"/>
      <c r="K31" s="110"/>
      <c r="M31" s="110"/>
      <c r="O31" s="54">
        <f>SUM(E31:M31)</f>
        <v>0</v>
      </c>
      <c r="AB31" s="62"/>
      <c r="AC31" s="10"/>
    </row>
    <row r="32" spans="1:30" hidden="1" x14ac:dyDescent="0.2">
      <c r="B32" s="63" t="s">
        <v>46</v>
      </c>
      <c r="E32" s="110"/>
      <c r="G32" s="110"/>
      <c r="I32" s="110"/>
      <c r="K32" s="110"/>
      <c r="M32" s="110"/>
      <c r="O32" s="54">
        <f>SUM(E32:M32)</f>
        <v>0</v>
      </c>
      <c r="AB32" s="62"/>
    </row>
    <row r="33" spans="2:15" hidden="1" x14ac:dyDescent="0.2">
      <c r="O33" s="97"/>
    </row>
    <row r="34" spans="2:15" hidden="1" x14ac:dyDescent="0.2">
      <c r="B34" s="8" t="s">
        <v>49</v>
      </c>
      <c r="O34" s="97"/>
    </row>
    <row r="35" spans="2:15" hidden="1" x14ac:dyDescent="0.2">
      <c r="B35" s="63" t="s">
        <v>185</v>
      </c>
      <c r="E35" s="110"/>
      <c r="G35" s="110"/>
      <c r="I35" s="110"/>
      <c r="K35" s="110"/>
      <c r="M35" s="110"/>
      <c r="O35" s="54">
        <f>SUM(E35:M35)</f>
        <v>0</v>
      </c>
    </row>
    <row r="36" spans="2:15" hidden="1" x14ac:dyDescent="0.2">
      <c r="B36" s="63" t="s">
        <v>307</v>
      </c>
      <c r="E36" s="110"/>
      <c r="G36" s="110"/>
      <c r="I36" s="110"/>
      <c r="K36" s="110"/>
      <c r="M36" s="110"/>
      <c r="O36" s="54">
        <f>SUM(E36:M36)</f>
        <v>0</v>
      </c>
    </row>
    <row r="37" spans="2:15" hidden="1" x14ac:dyDescent="0.2">
      <c r="B37" s="63" t="s">
        <v>184</v>
      </c>
      <c r="E37" s="151"/>
      <c r="G37" s="151"/>
      <c r="I37" s="151"/>
      <c r="K37" s="151"/>
      <c r="M37" s="151"/>
      <c r="O37" s="58">
        <f>SUM(E37:M37)</f>
        <v>0</v>
      </c>
    </row>
    <row r="38" spans="2:15" hidden="1" x14ac:dyDescent="0.2">
      <c r="B38" s="63" t="s">
        <v>183</v>
      </c>
      <c r="E38" s="150">
        <f>E35+E36-E37</f>
        <v>0</v>
      </c>
      <c r="G38" s="150">
        <f>G35+G36-G37</f>
        <v>0</v>
      </c>
      <c r="I38" s="150">
        <f>I35+I36-I37</f>
        <v>0</v>
      </c>
      <c r="K38" s="150">
        <f>K35+K36-K37</f>
        <v>0</v>
      </c>
      <c r="M38" s="150">
        <f>M35+M36-M37</f>
        <v>0</v>
      </c>
      <c r="O38" s="150">
        <f>O35+O36-O37</f>
        <v>0</v>
      </c>
    </row>
    <row r="39" spans="2:15" hidden="1" x14ac:dyDescent="0.2"/>
    <row r="40" spans="2:15" ht="13.5" hidden="1" thickBot="1" x14ac:dyDescent="0.25">
      <c r="B40" s="63" t="s">
        <v>47</v>
      </c>
      <c r="E40" s="61">
        <f>E24+E25-E26-E27-(E30+E31-E32)-(E35+E36-E37)</f>
        <v>0</v>
      </c>
      <c r="G40" s="61">
        <f>G24+G25-G26-G27-(G30+G31-G32)-(G35+G36-G37)</f>
        <v>0</v>
      </c>
      <c r="I40" s="61">
        <f>I24+I25-I26-I27-(I30+I31-I32)-(I35+I36-I37)</f>
        <v>0</v>
      </c>
      <c r="K40" s="61">
        <f>K24+K25-K26-K27-(K30+K31-K32)-(K35+K36-K37)</f>
        <v>0</v>
      </c>
      <c r="M40" s="61">
        <f>M24+M25-M26-M27-(M30+M31-M32)-(M35+M36-M37)</f>
        <v>0</v>
      </c>
      <c r="O40" s="61">
        <f>O24+O25-O26-O27-(O30+O31-O32)-(O35+O36-O37)</f>
        <v>0</v>
      </c>
    </row>
    <row r="41" spans="2:15" ht="13.5" hidden="1" thickTop="1" x14ac:dyDescent="0.2"/>
    <row r="42" spans="2:15" hidden="1" x14ac:dyDescent="0.2">
      <c r="B42" s="1" t="s">
        <v>635</v>
      </c>
    </row>
    <row r="43" spans="2:15" hidden="1" x14ac:dyDescent="0.2">
      <c r="B43" s="192" t="s">
        <v>39</v>
      </c>
      <c r="E43" s="97">
        <f>E17+E24-E30-E35</f>
        <v>0</v>
      </c>
      <c r="G43" s="97">
        <f>G17+G24-G30-G35</f>
        <v>0</v>
      </c>
      <c r="I43" s="97">
        <f>I17+I24-I30-I35</f>
        <v>0</v>
      </c>
      <c r="K43" s="97">
        <f>K17+K24-K30-K35</f>
        <v>0</v>
      </c>
      <c r="M43" s="97">
        <f>M17+M24-M30-M35</f>
        <v>0</v>
      </c>
      <c r="O43" s="54">
        <f>SUM(E43:M43)</f>
        <v>0</v>
      </c>
    </row>
    <row r="44" spans="2:15" hidden="1" x14ac:dyDescent="0.2">
      <c r="B44" s="192" t="s">
        <v>312</v>
      </c>
      <c r="E44" s="54">
        <f>E18+E25-E31-E36</f>
        <v>0</v>
      </c>
      <c r="G44" s="54">
        <f>G18+G25-G31-G36</f>
        <v>0</v>
      </c>
      <c r="I44" s="54">
        <f>I18+I25-I31-I36</f>
        <v>0</v>
      </c>
      <c r="K44" s="54">
        <f>K18+K25-K31-K36</f>
        <v>0</v>
      </c>
      <c r="M44" s="54">
        <f>M18+M25-M31-M36</f>
        <v>0</v>
      </c>
      <c r="O44" s="54">
        <f>SUM(E44:M44)</f>
        <v>0</v>
      </c>
    </row>
    <row r="45" spans="2:15" hidden="1" x14ac:dyDescent="0.2">
      <c r="B45" s="63" t="s">
        <v>40</v>
      </c>
      <c r="E45" s="54">
        <f>E19+E26+E27-E32-E37</f>
        <v>0</v>
      </c>
      <c r="G45" s="54">
        <f>G19+G26+G27-G32-G37</f>
        <v>0</v>
      </c>
      <c r="I45" s="54">
        <f>I19+I26+I27-I32-I37</f>
        <v>0</v>
      </c>
      <c r="K45" s="54">
        <f>K19+K26+K27-K32-K37</f>
        <v>0</v>
      </c>
      <c r="M45" s="54">
        <f>M19+M26+M27-M32-M37</f>
        <v>0</v>
      </c>
      <c r="O45" s="54">
        <f>SUM(E45:M45)</f>
        <v>0</v>
      </c>
    </row>
    <row r="46" spans="2:15" hidden="1" x14ac:dyDescent="0.2"/>
    <row r="47" spans="2:15" ht="13.5" hidden="1" thickBot="1" x14ac:dyDescent="0.25">
      <c r="B47" s="353" t="s">
        <v>636</v>
      </c>
      <c r="E47" s="61">
        <f>E43+E44-E45</f>
        <v>0</v>
      </c>
      <c r="G47" s="61">
        <f>G43+G44-G45</f>
        <v>0</v>
      </c>
      <c r="I47" s="61">
        <f>I43+I44-I45</f>
        <v>0</v>
      </c>
      <c r="K47" s="61">
        <f>K43+K44-K45</f>
        <v>0</v>
      </c>
      <c r="M47" s="61">
        <f>M43+M44-M45</f>
        <v>0</v>
      </c>
      <c r="O47" s="61">
        <f>O43+O44-O45</f>
        <v>0</v>
      </c>
    </row>
    <row r="48" spans="2:15" ht="13.5" hidden="1" thickTop="1" x14ac:dyDescent="0.2"/>
    <row r="49" spans="1:27" hidden="1" x14ac:dyDescent="0.2">
      <c r="B49" s="8" t="s">
        <v>14</v>
      </c>
      <c r="E49" s="168"/>
      <c r="F49" s="120"/>
      <c r="G49" s="168"/>
      <c r="H49" s="120"/>
      <c r="I49" s="168"/>
      <c r="J49" s="120"/>
      <c r="K49" s="168"/>
      <c r="L49" s="120"/>
      <c r="M49" s="168"/>
      <c r="N49" s="120"/>
      <c r="O49" s="108"/>
      <c r="P49" s="120"/>
      <c r="Q49" s="105"/>
      <c r="R49" s="108"/>
      <c r="S49" s="108"/>
      <c r="U49" s="105"/>
      <c r="V49" s="108"/>
      <c r="W49" s="108"/>
      <c r="X49" s="108"/>
      <c r="Y49" s="108"/>
    </row>
    <row r="50" spans="1:27" hidden="1" x14ac:dyDescent="0.2"/>
    <row r="51" spans="1:27" hidden="1" x14ac:dyDescent="0.2"/>
    <row r="52" spans="1:27" hidden="1" x14ac:dyDescent="0.2"/>
    <row r="53" spans="1:27" hidden="1" x14ac:dyDescent="0.2"/>
    <row r="54" spans="1:27" hidden="1" x14ac:dyDescent="0.2">
      <c r="M54" s="27" t="s">
        <v>18</v>
      </c>
      <c r="O54" s="127"/>
    </row>
    <row r="55" spans="1:27" x14ac:dyDescent="0.2">
      <c r="B55" s="1" t="str">
        <f>B1</f>
        <v>Stichting Windroos Foundation</v>
      </c>
    </row>
    <row r="56" spans="1:27" x14ac:dyDescent="0.2">
      <c r="B56" s="5"/>
      <c r="C56" s="104"/>
      <c r="D56" s="104"/>
      <c r="E56" s="56"/>
      <c r="F56" s="56"/>
      <c r="G56" s="56"/>
      <c r="H56" s="56"/>
      <c r="I56" s="56"/>
      <c r="J56" s="56"/>
      <c r="K56" s="56"/>
      <c r="L56" s="56"/>
      <c r="M56" s="56"/>
      <c r="N56" s="56"/>
      <c r="O56" s="56"/>
      <c r="P56" s="56"/>
      <c r="Q56" s="56"/>
      <c r="R56" s="56"/>
      <c r="S56" s="56"/>
      <c r="T56" s="58"/>
      <c r="U56" s="58"/>
      <c r="V56" s="56"/>
      <c r="W56" s="56"/>
      <c r="X56" s="56"/>
      <c r="Y56" s="56"/>
    </row>
    <row r="59" spans="1:27" x14ac:dyDescent="0.2">
      <c r="B59" s="217" t="s">
        <v>349</v>
      </c>
    </row>
    <row r="60" spans="1:27" s="251" customFormat="1" x14ac:dyDescent="0.2">
      <c r="A60" s="63"/>
      <c r="B60" s="217"/>
      <c r="C60" s="63"/>
      <c r="D60" s="63"/>
      <c r="E60" s="54"/>
      <c r="F60" s="54"/>
      <c r="G60" s="54"/>
      <c r="H60" s="54"/>
      <c r="I60" s="54"/>
      <c r="J60" s="54"/>
      <c r="K60" s="54"/>
      <c r="L60" s="54"/>
      <c r="M60" s="54"/>
      <c r="N60" s="54"/>
      <c r="O60" s="54"/>
      <c r="P60" s="54"/>
      <c r="Q60" s="54"/>
      <c r="R60" s="54"/>
      <c r="S60" s="54"/>
      <c r="T60" s="54"/>
      <c r="U60" s="54"/>
      <c r="V60" s="54"/>
      <c r="W60" s="54"/>
      <c r="X60" s="54"/>
      <c r="Y60" s="54"/>
      <c r="Z60" s="54"/>
      <c r="AA60" s="54"/>
    </row>
    <row r="61" spans="1:27" s="251" customFormat="1" x14ac:dyDescent="0.2">
      <c r="A61" s="63"/>
      <c r="B61" s="217"/>
      <c r="C61" s="63"/>
      <c r="D61" s="63"/>
      <c r="E61" s="54"/>
      <c r="F61" s="54"/>
      <c r="G61" s="54"/>
      <c r="H61" s="54"/>
      <c r="I61" s="54"/>
      <c r="J61" s="54"/>
      <c r="K61" s="54"/>
      <c r="L61" s="54"/>
      <c r="M61" s="54"/>
      <c r="N61" s="54"/>
      <c r="O61" s="54"/>
      <c r="P61" s="54"/>
      <c r="Q61" s="54"/>
      <c r="R61" s="54"/>
      <c r="S61" s="54"/>
      <c r="T61" s="54"/>
      <c r="U61" s="54"/>
      <c r="V61" s="54"/>
      <c r="W61" s="54"/>
      <c r="X61" s="54"/>
      <c r="Y61" s="54"/>
      <c r="Z61" s="54"/>
      <c r="AA61" s="54"/>
    </row>
    <row r="62" spans="1:27" ht="15" x14ac:dyDescent="0.25">
      <c r="E62" s="253"/>
      <c r="F62" s="253"/>
      <c r="G62" s="253"/>
      <c r="H62" s="253"/>
      <c r="I62" s="254" t="s">
        <v>378</v>
      </c>
      <c r="J62" s="253"/>
      <c r="K62" s="253" t="s">
        <v>381</v>
      </c>
      <c r="L62" s="253"/>
      <c r="M62" s="253"/>
      <c r="N62" s="253"/>
      <c r="O62" s="253"/>
      <c r="P62" s="253"/>
      <c r="Q62" s="253"/>
      <c r="S62" s="565"/>
    </row>
    <row r="63" spans="1:27" ht="15" x14ac:dyDescent="0.25">
      <c r="B63" s="8"/>
      <c r="E63" s="254"/>
      <c r="F63" s="254"/>
      <c r="G63" s="254"/>
      <c r="H63" s="255"/>
      <c r="I63" s="254" t="s">
        <v>379</v>
      </c>
      <c r="J63" s="253"/>
      <c r="K63" s="254" t="s">
        <v>382</v>
      </c>
      <c r="L63" s="253"/>
      <c r="M63" s="253"/>
      <c r="N63" s="253"/>
      <c r="O63" s="253"/>
      <c r="P63" s="253"/>
      <c r="Q63" s="253"/>
      <c r="S63" s="565"/>
      <c r="AA63" s="105"/>
    </row>
    <row r="64" spans="1:27" ht="15" x14ac:dyDescent="0.25">
      <c r="B64" s="8"/>
      <c r="E64" s="254"/>
      <c r="F64" s="254"/>
      <c r="G64" s="254"/>
      <c r="H64" s="255"/>
      <c r="I64" s="254" t="s">
        <v>380</v>
      </c>
      <c r="J64" s="253"/>
      <c r="K64" s="254" t="s">
        <v>383</v>
      </c>
      <c r="L64" s="253"/>
      <c r="M64" s="253" t="s">
        <v>390</v>
      </c>
      <c r="N64" s="253"/>
      <c r="O64" s="253"/>
      <c r="P64" s="253"/>
      <c r="Q64" s="253"/>
      <c r="S64" s="569"/>
      <c r="AA64" s="105"/>
    </row>
    <row r="65" spans="2:27" ht="15" x14ac:dyDescent="0.25">
      <c r="B65" s="8"/>
      <c r="E65" s="254" t="s">
        <v>370</v>
      </c>
      <c r="F65" s="254"/>
      <c r="G65" s="254"/>
      <c r="H65" s="255"/>
      <c r="I65" s="254" t="s">
        <v>377</v>
      </c>
      <c r="J65" s="253"/>
      <c r="K65" s="254" t="s">
        <v>384</v>
      </c>
      <c r="L65" s="253"/>
      <c r="M65" s="253" t="s">
        <v>389</v>
      </c>
      <c r="N65" s="253"/>
      <c r="O65" s="253"/>
      <c r="P65" s="253"/>
      <c r="Q65" s="85"/>
      <c r="S65" s="569"/>
      <c r="AA65" s="105"/>
    </row>
    <row r="66" spans="2:27" ht="15" x14ac:dyDescent="0.25">
      <c r="B66" s="8"/>
      <c r="E66" s="85" t="s">
        <v>371</v>
      </c>
      <c r="F66" s="85"/>
      <c r="G66" s="85" t="s">
        <v>374</v>
      </c>
      <c r="H66" s="85"/>
      <c r="I66" s="85" t="s">
        <v>376</v>
      </c>
      <c r="J66" s="85"/>
      <c r="K66" s="85" t="s">
        <v>385</v>
      </c>
      <c r="L66" s="85"/>
      <c r="M66" s="85" t="s">
        <v>388</v>
      </c>
      <c r="N66" s="85"/>
      <c r="O66" s="85" t="s">
        <v>48</v>
      </c>
      <c r="P66" s="85"/>
      <c r="R66" s="85"/>
      <c r="S66" s="565"/>
      <c r="AA66" s="105"/>
    </row>
    <row r="67" spans="2:27" ht="15" x14ac:dyDescent="0.25">
      <c r="B67" s="8"/>
      <c r="E67" s="86" t="s">
        <v>372</v>
      </c>
      <c r="F67" s="85"/>
      <c r="G67" s="86" t="s">
        <v>373</v>
      </c>
      <c r="H67" s="85"/>
      <c r="I67" s="86" t="s">
        <v>375</v>
      </c>
      <c r="J67" s="85"/>
      <c r="K67" s="86" t="s">
        <v>386</v>
      </c>
      <c r="L67" s="85"/>
      <c r="M67" s="86" t="s">
        <v>387</v>
      </c>
      <c r="N67" s="85"/>
      <c r="O67" s="86"/>
      <c r="P67" s="85"/>
      <c r="R67" s="85"/>
      <c r="S67" s="565"/>
      <c r="AA67" s="105"/>
    </row>
    <row r="68" spans="2:27" ht="15" x14ac:dyDescent="0.25">
      <c r="B68" s="8"/>
      <c r="E68" s="105" t="s">
        <v>6</v>
      </c>
      <c r="F68" s="105"/>
      <c r="G68" s="105" t="s">
        <v>6</v>
      </c>
      <c r="H68" s="105"/>
      <c r="I68" s="105" t="s">
        <v>6</v>
      </c>
      <c r="J68" s="105"/>
      <c r="K68" s="105" t="s">
        <v>6</v>
      </c>
      <c r="L68" s="105"/>
      <c r="M68" s="105" t="s">
        <v>6</v>
      </c>
      <c r="N68" s="105"/>
      <c r="O68" s="105" t="s">
        <v>6</v>
      </c>
      <c r="P68" s="105"/>
      <c r="R68" s="105"/>
      <c r="S68" s="565"/>
      <c r="AA68" s="105"/>
    </row>
    <row r="69" spans="2:27" ht="15" x14ac:dyDescent="0.25">
      <c r="B69" s="8"/>
      <c r="E69" s="423"/>
      <c r="F69" s="423"/>
      <c r="G69" s="423"/>
      <c r="H69" s="424"/>
      <c r="I69" s="423"/>
      <c r="J69" s="424"/>
      <c r="K69" s="423"/>
      <c r="L69" s="424"/>
      <c r="M69" s="424"/>
      <c r="N69" s="424"/>
      <c r="O69" s="424"/>
      <c r="S69" s="565"/>
      <c r="AA69" s="105"/>
    </row>
    <row r="70" spans="2:27" ht="15" x14ac:dyDescent="0.25">
      <c r="B70" s="106" t="s">
        <v>686</v>
      </c>
      <c r="E70" s="423"/>
      <c r="F70" s="423"/>
      <c r="G70" s="423"/>
      <c r="H70" s="424"/>
      <c r="I70" s="423"/>
      <c r="J70" s="424"/>
      <c r="K70" s="423"/>
      <c r="L70" s="424"/>
      <c r="M70" s="424"/>
      <c r="N70" s="424"/>
      <c r="O70" s="424"/>
      <c r="S70" s="565"/>
      <c r="AA70" s="105"/>
    </row>
    <row r="71" spans="2:27" ht="15" x14ac:dyDescent="0.25">
      <c r="B71" s="63" t="s">
        <v>39</v>
      </c>
      <c r="E71" s="425">
        <v>50080</v>
      </c>
      <c r="F71" s="424"/>
      <c r="G71" s="425">
        <v>0</v>
      </c>
      <c r="H71" s="424"/>
      <c r="I71" s="425">
        <v>76110</v>
      </c>
      <c r="J71" s="424"/>
      <c r="K71" s="425">
        <v>0</v>
      </c>
      <c r="L71" s="424"/>
      <c r="M71" s="425">
        <v>0</v>
      </c>
      <c r="N71" s="424"/>
      <c r="O71" s="424">
        <f>SUM(E71:M71)</f>
        <v>126190</v>
      </c>
      <c r="S71" s="565"/>
      <c r="AA71" s="105"/>
    </row>
    <row r="72" spans="2:27" ht="15" x14ac:dyDescent="0.25">
      <c r="B72" s="192" t="s">
        <v>312</v>
      </c>
      <c r="E72" s="425">
        <v>0</v>
      </c>
      <c r="F72" s="424"/>
      <c r="G72" s="425">
        <v>0</v>
      </c>
      <c r="H72" s="424"/>
      <c r="I72" s="425">
        <v>0</v>
      </c>
      <c r="J72" s="424"/>
      <c r="K72" s="425">
        <v>0</v>
      </c>
      <c r="L72" s="424"/>
      <c r="M72" s="425">
        <v>0</v>
      </c>
      <c r="N72" s="424"/>
      <c r="O72" s="424">
        <f>SUM(E72:M72)</f>
        <v>0</v>
      </c>
      <c r="S72" s="565"/>
      <c r="AA72" s="105"/>
    </row>
    <row r="73" spans="2:27" ht="15" x14ac:dyDescent="0.25">
      <c r="B73" s="63" t="s">
        <v>40</v>
      </c>
      <c r="E73" s="425">
        <v>48560</v>
      </c>
      <c r="F73" s="424"/>
      <c r="G73" s="425">
        <v>0</v>
      </c>
      <c r="H73" s="424"/>
      <c r="I73" s="425">
        <v>64424</v>
      </c>
      <c r="J73" s="424"/>
      <c r="K73" s="425">
        <v>0</v>
      </c>
      <c r="L73" s="424"/>
      <c r="M73" s="425">
        <v>0</v>
      </c>
      <c r="N73" s="424"/>
      <c r="O73" s="424">
        <f>SUM(E73:M73)</f>
        <v>112984</v>
      </c>
      <c r="S73" s="565"/>
      <c r="AA73" s="105"/>
    </row>
    <row r="74" spans="2:27" ht="15" x14ac:dyDescent="0.25">
      <c r="E74" s="424"/>
      <c r="F74" s="424" t="s">
        <v>70</v>
      </c>
      <c r="G74" s="424"/>
      <c r="H74" s="424"/>
      <c r="I74" s="424"/>
      <c r="J74" s="424"/>
      <c r="K74" s="424"/>
      <c r="L74" s="424"/>
      <c r="M74" s="424"/>
      <c r="N74" s="424"/>
      <c r="O74" s="424"/>
      <c r="S74" s="565"/>
      <c r="AA74" s="105"/>
    </row>
    <row r="75" spans="2:27" ht="15.75" thickBot="1" x14ac:dyDescent="0.3">
      <c r="B75" s="353" t="s">
        <v>687</v>
      </c>
      <c r="E75" s="426">
        <f>E71+E72-E73</f>
        <v>1520</v>
      </c>
      <c r="F75" s="424"/>
      <c r="G75" s="426">
        <f>G71+G72-G73</f>
        <v>0</v>
      </c>
      <c r="H75" s="424"/>
      <c r="I75" s="426">
        <f>I71+I72-I73</f>
        <v>11686</v>
      </c>
      <c r="J75" s="424"/>
      <c r="K75" s="426">
        <f>K71+K72-K73</f>
        <v>0</v>
      </c>
      <c r="L75" s="424"/>
      <c r="M75" s="426">
        <f>M71+M72-M73</f>
        <v>0</v>
      </c>
      <c r="N75" s="424"/>
      <c r="O75" s="426">
        <f>O71+O72-O73</f>
        <v>13206</v>
      </c>
      <c r="S75" s="565"/>
      <c r="AA75" s="105"/>
    </row>
    <row r="76" spans="2:27" ht="15.75" thickTop="1" x14ac:dyDescent="0.25">
      <c r="E76" s="424"/>
      <c r="F76" s="424"/>
      <c r="G76" s="424"/>
      <c r="H76" s="424"/>
      <c r="I76" s="424"/>
      <c r="J76" s="424"/>
      <c r="K76" s="424"/>
      <c r="L76" s="424"/>
      <c r="M76" s="424"/>
      <c r="N76" s="424"/>
      <c r="O76" s="424"/>
      <c r="S76" s="565"/>
      <c r="AA76" s="105"/>
    </row>
    <row r="77" spans="2:27" ht="15" x14ac:dyDescent="0.25">
      <c r="B77" s="1" t="s">
        <v>41</v>
      </c>
      <c r="E77" s="424"/>
      <c r="F77" s="424"/>
      <c r="G77" s="424"/>
      <c r="H77" s="424"/>
      <c r="I77" s="424"/>
      <c r="J77" s="424"/>
      <c r="K77" s="424"/>
      <c r="L77" s="424"/>
      <c r="M77" s="424"/>
      <c r="N77" s="424"/>
      <c r="O77" s="424"/>
      <c r="S77" s="565"/>
      <c r="AA77" s="105"/>
    </row>
    <row r="78" spans="2:27" ht="15" x14ac:dyDescent="0.25">
      <c r="B78" s="63" t="s">
        <v>42</v>
      </c>
      <c r="E78" s="425">
        <v>0</v>
      </c>
      <c r="F78" s="424"/>
      <c r="G78" s="425">
        <v>0</v>
      </c>
      <c r="H78" s="424"/>
      <c r="I78" s="425">
        <f>3025+3363+12000-10000</f>
        <v>8388</v>
      </c>
      <c r="J78" s="424"/>
      <c r="K78" s="425">
        <v>0</v>
      </c>
      <c r="L78" s="424"/>
      <c r="M78" s="425">
        <v>0</v>
      </c>
      <c r="N78" s="424"/>
      <c r="O78" s="424">
        <f>SUM(E78:M78)</f>
        <v>8388</v>
      </c>
      <c r="S78" s="565"/>
      <c r="AA78" s="105"/>
    </row>
    <row r="79" spans="2:27" ht="15" x14ac:dyDescent="0.25">
      <c r="B79" s="192" t="s">
        <v>264</v>
      </c>
      <c r="E79" s="425">
        <v>0</v>
      </c>
      <c r="F79" s="424"/>
      <c r="G79" s="425">
        <v>0</v>
      </c>
      <c r="H79" s="424"/>
      <c r="I79" s="425">
        <v>0</v>
      </c>
      <c r="J79" s="424"/>
      <c r="K79" s="425">
        <v>0</v>
      </c>
      <c r="L79" s="424"/>
      <c r="M79" s="425">
        <v>0</v>
      </c>
      <c r="N79" s="424"/>
      <c r="O79" s="424">
        <f>SUM(E79:M79)</f>
        <v>0</v>
      </c>
      <c r="S79" s="565"/>
      <c r="AA79" s="105"/>
    </row>
    <row r="80" spans="2:27" ht="15" x14ac:dyDescent="0.25">
      <c r="B80" s="63" t="s">
        <v>43</v>
      </c>
      <c r="E80" s="425">
        <v>1520</v>
      </c>
      <c r="F80" s="424"/>
      <c r="G80" s="425">
        <v>0</v>
      </c>
      <c r="H80" s="424"/>
      <c r="I80" s="425">
        <v>7389</v>
      </c>
      <c r="J80" s="424"/>
      <c r="K80" s="425">
        <v>0</v>
      </c>
      <c r="L80" s="424"/>
      <c r="M80" s="425">
        <v>0</v>
      </c>
      <c r="N80" s="424"/>
      <c r="O80" s="424">
        <f>SUM(E80:M80)</f>
        <v>8909</v>
      </c>
      <c r="S80" s="565"/>
      <c r="AA80" s="105"/>
    </row>
    <row r="81" spans="1:27" s="251" customFormat="1" ht="15" x14ac:dyDescent="0.25">
      <c r="A81" s="63"/>
      <c r="B81" s="256" t="s">
        <v>391</v>
      </c>
      <c r="C81" s="63"/>
      <c r="D81" s="63"/>
      <c r="E81" s="425">
        <v>0</v>
      </c>
      <c r="F81" s="424"/>
      <c r="G81" s="425">
        <v>0</v>
      </c>
      <c r="H81" s="424"/>
      <c r="I81" s="425">
        <v>0</v>
      </c>
      <c r="J81" s="424"/>
      <c r="K81" s="425">
        <v>0</v>
      </c>
      <c r="L81" s="424"/>
      <c r="M81" s="425">
        <v>0</v>
      </c>
      <c r="N81" s="424"/>
      <c r="O81" s="424">
        <f>SUM(E81:M81)</f>
        <v>0</v>
      </c>
      <c r="P81" s="54"/>
      <c r="Q81" s="54"/>
      <c r="R81" s="54"/>
      <c r="S81" s="565"/>
      <c r="T81" s="54"/>
      <c r="U81" s="54"/>
      <c r="V81" s="54"/>
      <c r="W81" s="54"/>
      <c r="X81" s="54"/>
      <c r="Y81" s="54"/>
      <c r="Z81" s="54"/>
      <c r="AA81" s="105"/>
    </row>
    <row r="82" spans="1:27" ht="15" x14ac:dyDescent="0.25">
      <c r="E82" s="423"/>
      <c r="F82" s="423"/>
      <c r="G82" s="423"/>
      <c r="H82" s="424"/>
      <c r="I82" s="423"/>
      <c r="J82" s="424"/>
      <c r="K82" s="423"/>
      <c r="L82" s="424"/>
      <c r="M82" s="424"/>
      <c r="N82" s="424"/>
      <c r="O82" s="424"/>
      <c r="S82" s="565"/>
      <c r="AA82" s="105"/>
    </row>
    <row r="83" spans="1:27" ht="15" x14ac:dyDescent="0.25">
      <c r="B83" s="8" t="s">
        <v>44</v>
      </c>
      <c r="E83" s="423"/>
      <c r="F83" s="423"/>
      <c r="G83" s="423"/>
      <c r="H83" s="424"/>
      <c r="I83" s="423"/>
      <c r="J83" s="424"/>
      <c r="K83" s="423"/>
      <c r="L83" s="424"/>
      <c r="M83" s="424"/>
      <c r="N83" s="424"/>
      <c r="O83" s="424"/>
      <c r="S83" s="565"/>
      <c r="AA83" s="105"/>
    </row>
    <row r="84" spans="1:27" ht="15" x14ac:dyDescent="0.25">
      <c r="B84" s="63" t="s">
        <v>45</v>
      </c>
      <c r="E84" s="425">
        <v>0</v>
      </c>
      <c r="F84" s="424"/>
      <c r="G84" s="425">
        <v>0</v>
      </c>
      <c r="H84" s="424"/>
      <c r="I84" s="425">
        <v>0</v>
      </c>
      <c r="J84" s="424"/>
      <c r="K84" s="425">
        <v>0</v>
      </c>
      <c r="L84" s="424"/>
      <c r="M84" s="425">
        <v>0</v>
      </c>
      <c r="N84" s="424"/>
      <c r="O84" s="424">
        <f>SUM(E84:M84)</f>
        <v>0</v>
      </c>
      <c r="S84" s="565"/>
      <c r="AA84" s="105"/>
    </row>
    <row r="85" spans="1:27" ht="15" x14ac:dyDescent="0.25">
      <c r="B85" s="63" t="s">
        <v>306</v>
      </c>
      <c r="E85" s="425">
        <v>0</v>
      </c>
      <c r="F85" s="424"/>
      <c r="G85" s="425">
        <v>0</v>
      </c>
      <c r="H85" s="424"/>
      <c r="I85" s="425">
        <v>0</v>
      </c>
      <c r="J85" s="424"/>
      <c r="K85" s="425">
        <v>0</v>
      </c>
      <c r="L85" s="424"/>
      <c r="M85" s="425">
        <v>0</v>
      </c>
      <c r="N85" s="424"/>
      <c r="O85" s="424">
        <f>SUM(E85:M85)</f>
        <v>0</v>
      </c>
      <c r="S85" s="565"/>
      <c r="AA85" s="105"/>
    </row>
    <row r="86" spans="1:27" ht="15" x14ac:dyDescent="0.25">
      <c r="B86" s="63" t="s">
        <v>46</v>
      </c>
      <c r="E86" s="425">
        <v>0</v>
      </c>
      <c r="F86" s="424"/>
      <c r="G86" s="425">
        <v>0</v>
      </c>
      <c r="H86" s="424"/>
      <c r="I86" s="425">
        <v>0</v>
      </c>
      <c r="J86" s="424"/>
      <c r="K86" s="425">
        <v>0</v>
      </c>
      <c r="L86" s="424"/>
      <c r="M86" s="425">
        <v>0</v>
      </c>
      <c r="N86" s="424"/>
      <c r="O86" s="424">
        <f>SUM(E86:M86)</f>
        <v>0</v>
      </c>
      <c r="S86" s="565"/>
      <c r="AA86" s="105"/>
    </row>
    <row r="87" spans="1:27" ht="15" x14ac:dyDescent="0.25">
      <c r="E87" s="424"/>
      <c r="F87" s="424"/>
      <c r="G87" s="424"/>
      <c r="H87" s="424"/>
      <c r="I87" s="424"/>
      <c r="J87" s="424"/>
      <c r="K87" s="424"/>
      <c r="L87" s="424"/>
      <c r="M87" s="424"/>
      <c r="N87" s="424"/>
      <c r="O87" s="427"/>
      <c r="S87" s="565"/>
      <c r="AA87" s="105"/>
    </row>
    <row r="88" spans="1:27" ht="15" x14ac:dyDescent="0.25">
      <c r="B88" s="8" t="s">
        <v>49</v>
      </c>
      <c r="E88" s="424"/>
      <c r="F88" s="424"/>
      <c r="G88" s="424"/>
      <c r="H88" s="424"/>
      <c r="I88" s="424"/>
      <c r="J88" s="424"/>
      <c r="K88" s="424"/>
      <c r="L88" s="424"/>
      <c r="M88" s="424"/>
      <c r="N88" s="424"/>
      <c r="O88" s="427"/>
      <c r="S88" s="565"/>
      <c r="AA88" s="105"/>
    </row>
    <row r="89" spans="1:27" ht="15" x14ac:dyDescent="0.25">
      <c r="B89" s="63" t="s">
        <v>185</v>
      </c>
      <c r="E89" s="425">
        <v>0</v>
      </c>
      <c r="F89" s="424"/>
      <c r="G89" s="425">
        <v>0</v>
      </c>
      <c r="H89" s="424"/>
      <c r="I89" s="425">
        <v>7947</v>
      </c>
      <c r="J89" s="424"/>
      <c r="K89" s="425">
        <v>0</v>
      </c>
      <c r="L89" s="424"/>
      <c r="M89" s="425">
        <v>0</v>
      </c>
      <c r="N89" s="424"/>
      <c r="O89" s="424">
        <f>SUM(E89:M89)</f>
        <v>7947</v>
      </c>
      <c r="S89" s="565"/>
      <c r="AA89" s="105"/>
    </row>
    <row r="90" spans="1:27" ht="15" x14ac:dyDescent="0.25">
      <c r="B90" s="63" t="s">
        <v>307</v>
      </c>
      <c r="E90" s="425">
        <v>0</v>
      </c>
      <c r="F90" s="424"/>
      <c r="G90" s="425">
        <v>0</v>
      </c>
      <c r="H90" s="424"/>
      <c r="I90" s="425">
        <v>0</v>
      </c>
      <c r="J90" s="424"/>
      <c r="K90" s="425">
        <v>0</v>
      </c>
      <c r="L90" s="424"/>
      <c r="M90" s="425">
        <v>0</v>
      </c>
      <c r="N90" s="424"/>
      <c r="O90" s="424">
        <f>SUM(E90:M90)</f>
        <v>0</v>
      </c>
      <c r="S90" s="565"/>
      <c r="AA90" s="105"/>
    </row>
    <row r="91" spans="1:27" ht="15" x14ac:dyDescent="0.25">
      <c r="B91" s="63" t="s">
        <v>184</v>
      </c>
      <c r="E91" s="428">
        <v>0</v>
      </c>
      <c r="F91" s="424"/>
      <c r="G91" s="428">
        <v>0</v>
      </c>
      <c r="H91" s="424"/>
      <c r="I91" s="428">
        <v>7947</v>
      </c>
      <c r="J91" s="424"/>
      <c r="K91" s="428">
        <v>0</v>
      </c>
      <c r="L91" s="424"/>
      <c r="M91" s="428">
        <v>0</v>
      </c>
      <c r="N91" s="424"/>
      <c r="O91" s="429">
        <f>SUM(E91:M91)</f>
        <v>7947</v>
      </c>
      <c r="S91" s="565"/>
      <c r="AA91" s="105"/>
    </row>
    <row r="92" spans="1:27" ht="15" x14ac:dyDescent="0.25">
      <c r="B92" s="63" t="s">
        <v>183</v>
      </c>
      <c r="E92" s="430">
        <f>E89+E90-E91</f>
        <v>0</v>
      </c>
      <c r="F92" s="424"/>
      <c r="G92" s="430">
        <f>G89+G90-G91</f>
        <v>0</v>
      </c>
      <c r="H92" s="424"/>
      <c r="I92" s="430">
        <f>I89+I90-I91</f>
        <v>0</v>
      </c>
      <c r="J92" s="424"/>
      <c r="K92" s="430">
        <f>K89+K90-K91</f>
        <v>0</v>
      </c>
      <c r="L92" s="424"/>
      <c r="M92" s="430">
        <f>M89+M90-M91</f>
        <v>0</v>
      </c>
      <c r="N92" s="424"/>
      <c r="O92" s="430">
        <f>O89+O90-O91</f>
        <v>0</v>
      </c>
      <c r="S92" s="565"/>
      <c r="AA92" s="105"/>
    </row>
    <row r="93" spans="1:27" ht="15" x14ac:dyDescent="0.25">
      <c r="E93" s="424"/>
      <c r="F93" s="424"/>
      <c r="G93" s="424"/>
      <c r="H93" s="424"/>
      <c r="I93" s="424"/>
      <c r="J93" s="424"/>
      <c r="K93" s="424"/>
      <c r="L93" s="424"/>
      <c r="M93" s="424"/>
      <c r="N93" s="424"/>
      <c r="O93" s="424"/>
      <c r="S93" s="565"/>
      <c r="AA93" s="105"/>
    </row>
    <row r="94" spans="1:27" ht="15.75" thickBot="1" x14ac:dyDescent="0.3">
      <c r="B94" s="63" t="s">
        <v>47</v>
      </c>
      <c r="E94" s="426">
        <f>E78+E79-E80-E81-(E84+E85-E86)-(E89+E90-E91)</f>
        <v>-1520</v>
      </c>
      <c r="F94" s="424"/>
      <c r="G94" s="426">
        <f>G78+G79-G80-G81-(G84+G85-G86)-(G89+G90-G91)</f>
        <v>0</v>
      </c>
      <c r="H94" s="424"/>
      <c r="I94" s="426">
        <f>I78+I79-I80-I81-(I84+I85-I86)-(I89+I90-I91)</f>
        <v>999</v>
      </c>
      <c r="J94" s="424"/>
      <c r="K94" s="426">
        <f>K78+K79-K80-K81-(K84+K85-K86)-(K89+K90-K91)</f>
        <v>0</v>
      </c>
      <c r="L94" s="424"/>
      <c r="M94" s="426">
        <f>M78+M79-M80-M81-(M84+M85-M86)-(M89+M90-M91)</f>
        <v>0</v>
      </c>
      <c r="N94" s="424"/>
      <c r="O94" s="426">
        <f>O78+O79-O80-O81-(O84+O85-O86)-(O89+O90-O91)</f>
        <v>-521</v>
      </c>
      <c r="S94" s="565"/>
      <c r="AA94" s="105"/>
    </row>
    <row r="95" spans="1:27" ht="15.75" thickTop="1" x14ac:dyDescent="0.25">
      <c r="E95" s="424"/>
      <c r="F95" s="424"/>
      <c r="G95" s="424"/>
      <c r="H95" s="424"/>
      <c r="I95" s="424"/>
      <c r="J95" s="424"/>
      <c r="K95" s="424"/>
      <c r="L95" s="424"/>
      <c r="M95" s="424"/>
      <c r="N95" s="424"/>
      <c r="O95" s="424"/>
      <c r="S95" s="565"/>
      <c r="AA95" s="105"/>
    </row>
    <row r="96" spans="1:27" ht="15" x14ac:dyDescent="0.25">
      <c r="B96" s="1" t="s">
        <v>688</v>
      </c>
      <c r="E96" s="424"/>
      <c r="F96" s="424"/>
      <c r="G96" s="424"/>
      <c r="H96" s="424"/>
      <c r="I96" s="424"/>
      <c r="J96" s="424"/>
      <c r="K96" s="424"/>
      <c r="L96" s="424"/>
      <c r="M96" s="424"/>
      <c r="N96" s="424"/>
      <c r="O96" s="424"/>
      <c r="S96" s="565"/>
      <c r="AA96" s="105"/>
    </row>
    <row r="97" spans="1:27" ht="15" x14ac:dyDescent="0.25">
      <c r="B97" s="192" t="s">
        <v>39</v>
      </c>
      <c r="E97" s="427">
        <f>E71+E78-E84-E89</f>
        <v>50080</v>
      </c>
      <c r="F97" s="424"/>
      <c r="G97" s="427">
        <f>G71+G78-G84-G89</f>
        <v>0</v>
      </c>
      <c r="H97" s="424"/>
      <c r="I97" s="427">
        <f>I71+I78-I84-I89</f>
        <v>76551</v>
      </c>
      <c r="J97" s="424"/>
      <c r="K97" s="427">
        <f>K71+K78-K84-K89</f>
        <v>0</v>
      </c>
      <c r="L97" s="424"/>
      <c r="M97" s="427">
        <f>M71+M78-M84-M89</f>
        <v>0</v>
      </c>
      <c r="N97" s="424"/>
      <c r="O97" s="427">
        <f>O71+O78-O84-O89</f>
        <v>126631</v>
      </c>
      <c r="S97" s="565"/>
      <c r="AA97" s="105"/>
    </row>
    <row r="98" spans="1:27" ht="15" x14ac:dyDescent="0.25">
      <c r="B98" s="192" t="s">
        <v>312</v>
      </c>
      <c r="E98" s="424">
        <f>E72+E79-E85-E90</f>
        <v>0</v>
      </c>
      <c r="F98" s="424"/>
      <c r="G98" s="424">
        <f>G72+G79-G85-G90</f>
        <v>0</v>
      </c>
      <c r="H98" s="424"/>
      <c r="I98" s="424">
        <f>I72+I79-I85-I90</f>
        <v>0</v>
      </c>
      <c r="J98" s="424"/>
      <c r="K98" s="424">
        <f>K72+K79-K85-K90</f>
        <v>0</v>
      </c>
      <c r="L98" s="424"/>
      <c r="M98" s="424">
        <f>M72+M79-M85-M90</f>
        <v>0</v>
      </c>
      <c r="N98" s="424"/>
      <c r="O98" s="424">
        <f>O72+O79-O85-O90</f>
        <v>0</v>
      </c>
      <c r="S98" s="565"/>
      <c r="AA98" s="105"/>
    </row>
    <row r="99" spans="1:27" ht="15" x14ac:dyDescent="0.25">
      <c r="B99" s="63" t="s">
        <v>40</v>
      </c>
      <c r="E99" s="424">
        <f>E73+E80+E81-E86-E91</f>
        <v>50080</v>
      </c>
      <c r="F99" s="423"/>
      <c r="G99" s="424">
        <f>G73+G80+G81-G86-G91</f>
        <v>0</v>
      </c>
      <c r="H99" s="424"/>
      <c r="I99" s="424">
        <f>I73+I80+I81-I86-I91</f>
        <v>63866</v>
      </c>
      <c r="J99" s="424"/>
      <c r="K99" s="424">
        <f>K73+K80+K81-K86-K91</f>
        <v>0</v>
      </c>
      <c r="L99" s="424"/>
      <c r="M99" s="424">
        <f>M73+M80+M81-M86-M91</f>
        <v>0</v>
      </c>
      <c r="N99" s="424"/>
      <c r="O99" s="424">
        <f>O73+O80+O81-O86-O91</f>
        <v>113946</v>
      </c>
      <c r="S99" s="565"/>
      <c r="AA99" s="105"/>
    </row>
    <row r="100" spans="1:27" ht="15" x14ac:dyDescent="0.25">
      <c r="E100" s="423"/>
      <c r="F100" s="423"/>
      <c r="G100" s="423"/>
      <c r="H100" s="424"/>
      <c r="I100" s="423"/>
      <c r="J100" s="424"/>
      <c r="K100" s="423"/>
      <c r="L100" s="424"/>
      <c r="M100" s="424"/>
      <c r="N100" s="424"/>
      <c r="O100" s="424"/>
      <c r="S100" s="565"/>
      <c r="AA100" s="105"/>
    </row>
    <row r="101" spans="1:27" ht="15.75" thickBot="1" x14ac:dyDescent="0.3">
      <c r="B101" s="353" t="s">
        <v>689</v>
      </c>
      <c r="E101" s="426">
        <f>E97+E98-E99</f>
        <v>0</v>
      </c>
      <c r="F101" s="424"/>
      <c r="G101" s="426">
        <f>G97+G98-G99</f>
        <v>0</v>
      </c>
      <c r="H101" s="424"/>
      <c r="I101" s="426">
        <f>I97+I98-I99</f>
        <v>12685</v>
      </c>
      <c r="J101" s="424"/>
      <c r="K101" s="426">
        <f>K97+K98-K99</f>
        <v>0</v>
      </c>
      <c r="L101" s="424"/>
      <c r="M101" s="426">
        <f>M97+M98-M99</f>
        <v>0</v>
      </c>
      <c r="N101" s="424"/>
      <c r="O101" s="426">
        <f>O97+O98-O99</f>
        <v>12685</v>
      </c>
      <c r="S101" s="565"/>
      <c r="AA101" s="105"/>
    </row>
    <row r="102" spans="1:27" ht="15.75" thickTop="1" x14ac:dyDescent="0.25">
      <c r="S102" s="565"/>
      <c r="AA102" s="105"/>
    </row>
    <row r="103" spans="1:27" ht="15" x14ac:dyDescent="0.25">
      <c r="B103" s="8" t="s">
        <v>14</v>
      </c>
      <c r="E103" s="168">
        <v>0.2</v>
      </c>
      <c r="F103" s="409" t="s">
        <v>70</v>
      </c>
      <c r="G103" s="168" t="s">
        <v>70</v>
      </c>
      <c r="H103" s="120"/>
      <c r="I103" s="168">
        <v>0.2</v>
      </c>
      <c r="J103" s="120"/>
      <c r="K103" s="168" t="s">
        <v>70</v>
      </c>
      <c r="L103" s="120"/>
      <c r="M103" s="168" t="s">
        <v>70</v>
      </c>
      <c r="N103" s="120"/>
      <c r="O103" s="105"/>
      <c r="P103" s="120"/>
      <c r="S103" s="565"/>
      <c r="AA103" s="105"/>
    </row>
    <row r="104" spans="1:27" s="459" customFormat="1" x14ac:dyDescent="0.2">
      <c r="A104" s="63"/>
      <c r="B104" s="8"/>
      <c r="C104" s="63"/>
      <c r="D104" s="63"/>
      <c r="E104" s="107"/>
      <c r="F104" s="107"/>
      <c r="G104" s="107"/>
      <c r="H104" s="108"/>
      <c r="I104" s="107"/>
      <c r="J104" s="54"/>
      <c r="K104" s="107"/>
      <c r="L104" s="54"/>
      <c r="M104" s="54"/>
      <c r="N104" s="54"/>
      <c r="O104" s="105"/>
      <c r="P104" s="54"/>
      <c r="Q104" s="105"/>
      <c r="R104" s="54"/>
      <c r="S104" s="54"/>
      <c r="T104" s="54"/>
      <c r="U104" s="54"/>
      <c r="V104" s="54"/>
      <c r="W104" s="54"/>
      <c r="X104" s="54"/>
      <c r="Y104" s="54"/>
      <c r="Z104" s="54"/>
      <c r="AA104" s="105"/>
    </row>
    <row r="105" spans="1:27" s="560" customFormat="1" x14ac:dyDescent="0.2">
      <c r="A105" s="63"/>
      <c r="B105" s="8"/>
      <c r="C105" s="63"/>
      <c r="D105" s="63"/>
      <c r="E105" s="107"/>
      <c r="F105" s="107"/>
      <c r="G105" s="107"/>
      <c r="H105" s="108"/>
      <c r="I105" s="107"/>
      <c r="J105" s="54"/>
      <c r="K105" s="107"/>
      <c r="L105" s="54"/>
      <c r="M105" s="54"/>
      <c r="N105" s="54"/>
      <c r="O105" s="105"/>
      <c r="P105" s="54"/>
      <c r="Q105" s="105"/>
      <c r="R105" s="54"/>
      <c r="S105" s="54"/>
      <c r="T105" s="54"/>
      <c r="U105" s="54"/>
      <c r="V105" s="54"/>
      <c r="W105" s="54"/>
      <c r="X105" s="54"/>
      <c r="Y105" s="54"/>
      <c r="Z105" s="54"/>
      <c r="AA105" s="105"/>
    </row>
    <row r="106" spans="1:27" s="459" customFormat="1" x14ac:dyDescent="0.2">
      <c r="A106" s="63"/>
      <c r="B106" s="8"/>
      <c r="C106" s="63"/>
      <c r="D106" s="63"/>
      <c r="E106" s="107"/>
      <c r="F106" s="107"/>
      <c r="G106" s="107"/>
      <c r="H106" s="108"/>
      <c r="I106" s="107"/>
      <c r="J106" s="54"/>
      <c r="K106" s="107"/>
      <c r="L106" s="54"/>
      <c r="M106" s="54"/>
      <c r="N106" s="54"/>
      <c r="O106" s="105"/>
      <c r="P106" s="54"/>
      <c r="Q106" s="105"/>
      <c r="R106" s="54"/>
      <c r="S106" s="54"/>
      <c r="T106" s="54"/>
      <c r="U106" s="54"/>
      <c r="V106" s="54"/>
      <c r="W106" s="54"/>
      <c r="X106" s="54"/>
      <c r="Y106" s="54"/>
      <c r="Z106" s="54"/>
      <c r="AA106" s="105"/>
    </row>
    <row r="107" spans="1:27" x14ac:dyDescent="0.2">
      <c r="B107" s="8"/>
      <c r="E107" s="107"/>
      <c r="F107" s="107"/>
      <c r="G107" s="107"/>
      <c r="H107" s="108"/>
      <c r="I107" s="107"/>
      <c r="K107" s="107"/>
      <c r="O107" s="105"/>
      <c r="Q107" s="105"/>
      <c r="AA107" s="105"/>
    </row>
    <row r="108" spans="1:27" x14ac:dyDescent="0.2">
      <c r="B108" s="8"/>
      <c r="E108" s="107"/>
      <c r="F108" s="107"/>
      <c r="G108" s="107"/>
      <c r="H108" s="108"/>
      <c r="I108" s="107"/>
      <c r="K108" s="109"/>
      <c r="O108" s="105"/>
      <c r="AA108" s="105"/>
    </row>
    <row r="109" spans="1:27" x14ac:dyDescent="0.2">
      <c r="H109" s="128" t="s">
        <v>18</v>
      </c>
      <c r="I109" s="457">
        <v>14</v>
      </c>
      <c r="M109" s="27" t="s">
        <v>18</v>
      </c>
    </row>
    <row r="110" spans="1:27" hidden="1" x14ac:dyDescent="0.2">
      <c r="B110" s="1" t="str">
        <f>B55</f>
        <v>Stichting Windroos Foundation</v>
      </c>
    </row>
    <row r="111" spans="1:27" hidden="1" x14ac:dyDescent="0.2">
      <c r="B111" s="5"/>
      <c r="C111" s="104"/>
      <c r="D111" s="104"/>
      <c r="E111" s="56"/>
      <c r="F111" s="56"/>
      <c r="G111" s="56"/>
      <c r="H111" s="56"/>
      <c r="I111" s="56"/>
      <c r="J111" s="56"/>
      <c r="K111" s="56"/>
      <c r="L111" s="56"/>
      <c r="M111" s="56"/>
      <c r="N111" s="56"/>
      <c r="O111" s="56"/>
      <c r="P111" s="56"/>
      <c r="Q111" s="56"/>
      <c r="R111" s="56"/>
      <c r="S111" s="56"/>
      <c r="T111" s="58"/>
      <c r="U111" s="58"/>
      <c r="V111" s="56"/>
      <c r="W111" s="56"/>
      <c r="X111" s="56"/>
      <c r="Y111" s="56"/>
    </row>
    <row r="112" spans="1:27" hidden="1" x14ac:dyDescent="0.2"/>
    <row r="113" spans="2:19" hidden="1" x14ac:dyDescent="0.2"/>
    <row r="114" spans="2:19" hidden="1" x14ac:dyDescent="0.2">
      <c r="B114" s="217" t="s">
        <v>428</v>
      </c>
    </row>
    <row r="115" spans="2:19" hidden="1" x14ac:dyDescent="0.2">
      <c r="B115" s="217"/>
    </row>
    <row r="116" spans="2:19" hidden="1" x14ac:dyDescent="0.2"/>
    <row r="117" spans="2:19" hidden="1" x14ac:dyDescent="0.2">
      <c r="K117" s="254" t="s">
        <v>432</v>
      </c>
    </row>
    <row r="118" spans="2:19" hidden="1" x14ac:dyDescent="0.2">
      <c r="E118" s="253"/>
      <c r="F118" s="253"/>
      <c r="G118" s="253"/>
      <c r="H118" s="253"/>
      <c r="I118" s="253"/>
      <c r="J118" s="253"/>
      <c r="K118" s="253" t="s">
        <v>434</v>
      </c>
      <c r="L118" s="253"/>
      <c r="M118" s="253"/>
    </row>
    <row r="119" spans="2:19" hidden="1" x14ac:dyDescent="0.2">
      <c r="E119" s="254"/>
      <c r="F119" s="254"/>
      <c r="G119" s="254"/>
      <c r="H119" s="255"/>
      <c r="I119" s="254"/>
      <c r="J119" s="253"/>
      <c r="K119" s="253" t="s">
        <v>435</v>
      </c>
      <c r="L119" s="253"/>
      <c r="M119" s="253"/>
    </row>
    <row r="120" spans="2:19" hidden="1" x14ac:dyDescent="0.2">
      <c r="F120" s="254"/>
      <c r="G120" s="254"/>
      <c r="H120" s="255"/>
      <c r="I120" s="254"/>
      <c r="J120" s="253"/>
      <c r="K120" s="254" t="s">
        <v>436</v>
      </c>
      <c r="L120" s="253"/>
      <c r="O120" s="254" t="s">
        <v>443</v>
      </c>
      <c r="P120" s="253"/>
      <c r="Q120" s="253"/>
    </row>
    <row r="121" spans="2:19" hidden="1" x14ac:dyDescent="0.2">
      <c r="E121" s="254" t="s">
        <v>423</v>
      </c>
      <c r="F121" s="254"/>
      <c r="G121" s="254"/>
      <c r="H121" s="255"/>
      <c r="I121" s="254" t="s">
        <v>432</v>
      </c>
      <c r="J121" s="253"/>
      <c r="K121" s="254" t="s">
        <v>437</v>
      </c>
      <c r="L121" s="253"/>
      <c r="M121" s="253"/>
      <c r="O121" s="254" t="s">
        <v>444</v>
      </c>
      <c r="P121" s="253"/>
      <c r="Q121" s="253"/>
    </row>
    <row r="122" spans="2:19" hidden="1" x14ac:dyDescent="0.2">
      <c r="E122" s="85" t="s">
        <v>429</v>
      </c>
      <c r="F122" s="85"/>
      <c r="G122" s="85" t="s">
        <v>174</v>
      </c>
      <c r="H122" s="85"/>
      <c r="I122" s="85" t="s">
        <v>433</v>
      </c>
      <c r="J122" s="85"/>
      <c r="K122" s="254" t="s">
        <v>438</v>
      </c>
      <c r="L122" s="85"/>
      <c r="M122" s="85" t="s">
        <v>174</v>
      </c>
      <c r="O122" s="85" t="s">
        <v>442</v>
      </c>
      <c r="P122" s="85"/>
      <c r="Q122" s="85" t="s">
        <v>174</v>
      </c>
      <c r="S122" s="85" t="s">
        <v>48</v>
      </c>
    </row>
    <row r="123" spans="2:19" hidden="1" x14ac:dyDescent="0.2">
      <c r="E123" s="86" t="s">
        <v>430</v>
      </c>
      <c r="F123" s="85"/>
      <c r="G123" s="86" t="s">
        <v>431</v>
      </c>
      <c r="H123" s="85"/>
      <c r="I123" s="86" t="s">
        <v>430</v>
      </c>
      <c r="J123" s="85"/>
      <c r="K123" s="86" t="s">
        <v>439</v>
      </c>
      <c r="L123" s="85"/>
      <c r="M123" s="86" t="s">
        <v>440</v>
      </c>
      <c r="O123" s="86" t="s">
        <v>441</v>
      </c>
      <c r="P123" s="85"/>
      <c r="Q123" s="86" t="s">
        <v>445</v>
      </c>
      <c r="S123" s="86"/>
    </row>
    <row r="124" spans="2:19" hidden="1" x14ac:dyDescent="0.2">
      <c r="E124" s="105" t="s">
        <v>6</v>
      </c>
      <c r="F124" s="105"/>
      <c r="G124" s="105" t="s">
        <v>6</v>
      </c>
      <c r="H124" s="105"/>
      <c r="I124" s="105" t="s">
        <v>6</v>
      </c>
      <c r="J124" s="105"/>
      <c r="K124" s="105" t="s">
        <v>6</v>
      </c>
      <c r="L124" s="105"/>
      <c r="M124" s="105" t="s">
        <v>6</v>
      </c>
      <c r="O124" s="105" t="s">
        <v>6</v>
      </c>
      <c r="P124" s="105"/>
      <c r="Q124" s="105" t="s">
        <v>6</v>
      </c>
      <c r="S124" s="105" t="s">
        <v>6</v>
      </c>
    </row>
    <row r="125" spans="2:19" hidden="1" x14ac:dyDescent="0.2"/>
    <row r="126" spans="2:19" hidden="1" x14ac:dyDescent="0.2">
      <c r="B126" s="353" t="s">
        <v>634</v>
      </c>
      <c r="E126" s="168"/>
      <c r="G126" s="168"/>
      <c r="I126" s="168"/>
      <c r="K126" s="168"/>
      <c r="M126" s="168"/>
      <c r="O126" s="168"/>
      <c r="Q126" s="168"/>
      <c r="S126" s="54">
        <f t="shared" ref="S126:S134" si="0">SUM(E126:Q126)</f>
        <v>0</v>
      </c>
    </row>
    <row r="127" spans="2:19" hidden="1" x14ac:dyDescent="0.2">
      <c r="B127" s="300" t="s">
        <v>446</v>
      </c>
      <c r="E127" s="168"/>
      <c r="G127" s="168"/>
      <c r="S127" s="54">
        <f t="shared" si="0"/>
        <v>0</v>
      </c>
    </row>
    <row r="128" spans="2:19" hidden="1" x14ac:dyDescent="0.2">
      <c r="B128" s="300" t="s">
        <v>130</v>
      </c>
      <c r="E128" s="168"/>
      <c r="G128" s="168"/>
      <c r="S128" s="54">
        <f t="shared" si="0"/>
        <v>0</v>
      </c>
    </row>
    <row r="129" spans="1:27" hidden="1" x14ac:dyDescent="0.2">
      <c r="B129" s="300" t="s">
        <v>447</v>
      </c>
      <c r="E129" s="168"/>
      <c r="G129" s="168"/>
      <c r="S129" s="54">
        <f t="shared" si="0"/>
        <v>0</v>
      </c>
    </row>
    <row r="130" spans="1:27" hidden="1" x14ac:dyDescent="0.2">
      <c r="B130" s="300" t="s">
        <v>448</v>
      </c>
      <c r="I130" s="168"/>
      <c r="K130" s="168"/>
      <c r="M130" s="168"/>
      <c r="O130" s="168"/>
      <c r="Q130" s="168"/>
      <c r="S130" s="54">
        <f t="shared" si="0"/>
        <v>0</v>
      </c>
    </row>
    <row r="131" spans="1:27" hidden="1" x14ac:dyDescent="0.2">
      <c r="B131" s="300" t="s">
        <v>424</v>
      </c>
      <c r="I131" s="168"/>
      <c r="K131" s="168"/>
      <c r="M131" s="168"/>
      <c r="O131" s="168"/>
      <c r="Q131" s="168"/>
      <c r="S131" s="54">
        <f t="shared" si="0"/>
        <v>0</v>
      </c>
    </row>
    <row r="132" spans="1:27" hidden="1" x14ac:dyDescent="0.2">
      <c r="B132" s="300" t="s">
        <v>425</v>
      </c>
      <c r="I132" s="168"/>
      <c r="K132" s="168"/>
      <c r="M132" s="168"/>
      <c r="O132" s="168"/>
      <c r="Q132" s="168"/>
      <c r="S132" s="54">
        <f t="shared" si="0"/>
        <v>0</v>
      </c>
    </row>
    <row r="133" spans="1:27" hidden="1" x14ac:dyDescent="0.2">
      <c r="B133" s="300" t="s">
        <v>426</v>
      </c>
      <c r="I133" s="168"/>
      <c r="K133" s="168"/>
      <c r="M133" s="168"/>
      <c r="O133" s="168"/>
      <c r="Q133" s="168"/>
      <c r="S133" s="54">
        <f t="shared" si="0"/>
        <v>0</v>
      </c>
    </row>
    <row r="134" spans="1:27" hidden="1" x14ac:dyDescent="0.2">
      <c r="B134" s="168"/>
      <c r="C134" s="168"/>
      <c r="E134" s="168"/>
      <c r="G134" s="168"/>
      <c r="I134" s="168"/>
      <c r="K134" s="168"/>
      <c r="M134" s="168"/>
      <c r="O134" s="168"/>
      <c r="Q134" s="168"/>
      <c r="S134" s="54">
        <f t="shared" si="0"/>
        <v>0</v>
      </c>
    </row>
    <row r="135" spans="1:27" hidden="1" x14ac:dyDescent="0.2">
      <c r="E135" s="107"/>
      <c r="F135" s="107"/>
      <c r="G135" s="107"/>
      <c r="H135" s="108"/>
      <c r="I135" s="107"/>
      <c r="K135" s="107"/>
      <c r="O135" s="107"/>
    </row>
    <row r="136" spans="1:27" ht="13.5" hidden="1" thickBot="1" x14ac:dyDescent="0.25">
      <c r="B136" s="353" t="s">
        <v>636</v>
      </c>
      <c r="E136" s="61">
        <f>SUM(E126:E135)</f>
        <v>0</v>
      </c>
      <c r="G136" s="61">
        <f>SUM(G126:G135)</f>
        <v>0</v>
      </c>
      <c r="I136" s="61">
        <f>SUM(I126:I135)</f>
        <v>0</v>
      </c>
      <c r="K136" s="61">
        <f>SUM(K126:K135)</f>
        <v>0</v>
      </c>
      <c r="M136" s="61">
        <f>SUM(M126:M135)</f>
        <v>0</v>
      </c>
      <c r="O136" s="61">
        <f>SUM(O126:O135)</f>
        <v>0</v>
      </c>
      <c r="Q136" s="61">
        <f>SUM(Q126:Q135)</f>
        <v>0</v>
      </c>
      <c r="S136" s="61">
        <f>SUM(S126:S135)</f>
        <v>0</v>
      </c>
    </row>
    <row r="137" spans="1:27" ht="13.5" hidden="1" thickTop="1" x14ac:dyDescent="0.2"/>
    <row r="138" spans="1:27" hidden="1" x14ac:dyDescent="0.2">
      <c r="B138" s="300" t="s">
        <v>559</v>
      </c>
      <c r="I138" s="168"/>
      <c r="K138" s="168"/>
      <c r="M138" s="168"/>
      <c r="O138" s="168"/>
      <c r="Q138" s="168"/>
      <c r="S138" s="54">
        <f t="shared" ref="S138" si="1">SUM(E138:Q138)</f>
        <v>0</v>
      </c>
    </row>
    <row r="139" spans="1:27" hidden="1" x14ac:dyDescent="0.2"/>
    <row r="140" spans="1:27" hidden="1" x14ac:dyDescent="0.2"/>
    <row r="141" spans="1:27" hidden="1" x14ac:dyDescent="0.2"/>
    <row r="142" spans="1:27" hidden="1" x14ac:dyDescent="0.2"/>
    <row r="143" spans="1:27" hidden="1" x14ac:dyDescent="0.2"/>
    <row r="144" spans="1:27" s="296" customFormat="1" hidden="1" x14ac:dyDescent="0.2">
      <c r="A144" s="63"/>
      <c r="B144" s="63"/>
      <c r="C144" s="63"/>
      <c r="D144" s="63"/>
      <c r="E144" s="54"/>
      <c r="F144" s="54"/>
      <c r="G144" s="54"/>
      <c r="H144" s="54"/>
      <c r="I144" s="54"/>
      <c r="J144" s="54"/>
      <c r="K144" s="54"/>
      <c r="L144" s="54"/>
      <c r="M144" s="54"/>
      <c r="N144" s="54"/>
      <c r="O144" s="54"/>
      <c r="P144" s="54"/>
      <c r="Q144" s="54"/>
      <c r="R144" s="54"/>
      <c r="S144" s="54"/>
      <c r="T144" s="54"/>
      <c r="U144" s="54"/>
      <c r="V144" s="54"/>
      <c r="W144" s="54"/>
      <c r="X144" s="54"/>
      <c r="Y144" s="54"/>
      <c r="Z144" s="54"/>
      <c r="AA144" s="54"/>
    </row>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spans="13:15" hidden="1" x14ac:dyDescent="0.2"/>
    <row r="162" spans="13:15" hidden="1" x14ac:dyDescent="0.2"/>
    <row r="163" spans="13:15" hidden="1" x14ac:dyDescent="0.2">
      <c r="M163" s="27" t="s">
        <v>18</v>
      </c>
      <c r="O163" s="294"/>
    </row>
  </sheetData>
  <phoneticPr fontId="0" type="noConversion"/>
  <conditionalFormatting sqref="O163 I109 E71:E73 E78:E81 M71:M73 G71:G73 I78:I81 K78:K81 M78:M81 G78:G81 I71:I73 K71:K73 E84:E86 I84:I86 E89:E91 K89:K91 M89:M91 K84:K86 M84:M86 G89:G91 G84:G86 E103 K103 I103 M103 G103 O54 M30:M32 M17:M19 I24:I27 E17:E19 G17:G19 G24:G27 E24:E27 M24:M27 I17:I19 K17:K19 G49 G30:G32 I35:I37 K30:K32 E30:E32 K35:K37 K24:K27 M49 I49 M35:M37 G35:G37 K49 E49 E35:E37 I30:I32 I89:I91">
    <cfRule type="expression" dxfId="86" priority="50" stopIfTrue="1">
      <formula>ISBLANK(E17)</formula>
    </cfRule>
  </conditionalFormatting>
  <conditionalFormatting sqref="B134">
    <cfRule type="expression" dxfId="85" priority="48" stopIfTrue="1">
      <formula>ISBLANK(B134)</formula>
    </cfRule>
  </conditionalFormatting>
  <conditionalFormatting sqref="C134">
    <cfRule type="expression" dxfId="84" priority="47" stopIfTrue="1">
      <formula>ISBLANK(C134)</formula>
    </cfRule>
  </conditionalFormatting>
  <conditionalFormatting sqref="E126">
    <cfRule type="expression" dxfId="83" priority="46" stopIfTrue="1">
      <formula>ISBLANK(E126)</formula>
    </cfRule>
  </conditionalFormatting>
  <conditionalFormatting sqref="G126">
    <cfRule type="expression" dxfId="82" priority="45" stopIfTrue="1">
      <formula>ISBLANK(G126)</formula>
    </cfRule>
  </conditionalFormatting>
  <conditionalFormatting sqref="I126">
    <cfRule type="expression" dxfId="81" priority="44" stopIfTrue="1">
      <formula>ISBLANK(I126)</formula>
    </cfRule>
  </conditionalFormatting>
  <conditionalFormatting sqref="K126">
    <cfRule type="expression" dxfId="80" priority="43" stopIfTrue="1">
      <formula>ISBLANK(K126)</formula>
    </cfRule>
  </conditionalFormatting>
  <conditionalFormatting sqref="M126">
    <cfRule type="expression" dxfId="79" priority="42" stopIfTrue="1">
      <formula>ISBLANK(M126)</formula>
    </cfRule>
  </conditionalFormatting>
  <conditionalFormatting sqref="O126">
    <cfRule type="expression" dxfId="78" priority="41" stopIfTrue="1">
      <formula>ISBLANK(O126)</formula>
    </cfRule>
  </conditionalFormatting>
  <conditionalFormatting sqref="Q126">
    <cfRule type="expression" dxfId="77" priority="40" stopIfTrue="1">
      <formula>ISBLANK(Q126)</formula>
    </cfRule>
  </conditionalFormatting>
  <conditionalFormatting sqref="E134">
    <cfRule type="expression" dxfId="76" priority="39" stopIfTrue="1">
      <formula>ISBLANK(E134)</formula>
    </cfRule>
  </conditionalFormatting>
  <conditionalFormatting sqref="G134">
    <cfRule type="expression" dxfId="75" priority="38" stopIfTrue="1">
      <formula>ISBLANK(G134)</formula>
    </cfRule>
  </conditionalFormatting>
  <conditionalFormatting sqref="I134">
    <cfRule type="expression" dxfId="74" priority="37" stopIfTrue="1">
      <formula>ISBLANK(I134)</formula>
    </cfRule>
  </conditionalFormatting>
  <conditionalFormatting sqref="K134">
    <cfRule type="expression" dxfId="73" priority="36" stopIfTrue="1">
      <formula>ISBLANK(K134)</formula>
    </cfRule>
  </conditionalFormatting>
  <conditionalFormatting sqref="M134">
    <cfRule type="expression" dxfId="72" priority="35" stopIfTrue="1">
      <formula>ISBLANK(M134)</formula>
    </cfRule>
  </conditionalFormatting>
  <conditionalFormatting sqref="O134">
    <cfRule type="expression" dxfId="71" priority="34" stopIfTrue="1">
      <formula>ISBLANK(O134)</formula>
    </cfRule>
  </conditionalFormatting>
  <conditionalFormatting sqref="Q134">
    <cfRule type="expression" dxfId="70" priority="33" stopIfTrue="1">
      <formula>ISBLANK(Q134)</formula>
    </cfRule>
  </conditionalFormatting>
  <conditionalFormatting sqref="E127">
    <cfRule type="expression" dxfId="69" priority="32" stopIfTrue="1">
      <formula>ISBLANK(E127)</formula>
    </cfRule>
  </conditionalFormatting>
  <conditionalFormatting sqref="E128">
    <cfRule type="expression" dxfId="68" priority="31" stopIfTrue="1">
      <formula>ISBLANK(E128)</formula>
    </cfRule>
  </conditionalFormatting>
  <conditionalFormatting sqref="E129">
    <cfRule type="expression" dxfId="67" priority="30" stopIfTrue="1">
      <formula>ISBLANK(E129)</formula>
    </cfRule>
  </conditionalFormatting>
  <conditionalFormatting sqref="I130">
    <cfRule type="expression" dxfId="66" priority="29" stopIfTrue="1">
      <formula>ISBLANK(I130)</formula>
    </cfRule>
  </conditionalFormatting>
  <conditionalFormatting sqref="I131">
    <cfRule type="expression" dxfId="65" priority="28" stopIfTrue="1">
      <formula>ISBLANK(I131)</formula>
    </cfRule>
  </conditionalFormatting>
  <conditionalFormatting sqref="I132">
    <cfRule type="expression" dxfId="64" priority="27" stopIfTrue="1">
      <formula>ISBLANK(I132)</formula>
    </cfRule>
  </conditionalFormatting>
  <conditionalFormatting sqref="I133">
    <cfRule type="expression" dxfId="63" priority="26" stopIfTrue="1">
      <formula>ISBLANK(I133)</formula>
    </cfRule>
  </conditionalFormatting>
  <conditionalFormatting sqref="K130">
    <cfRule type="expression" dxfId="62" priority="25" stopIfTrue="1">
      <formula>ISBLANK(K130)</formula>
    </cfRule>
  </conditionalFormatting>
  <conditionalFormatting sqref="K131">
    <cfRule type="expression" dxfId="61" priority="24" stopIfTrue="1">
      <formula>ISBLANK(K131)</formula>
    </cfRule>
  </conditionalFormatting>
  <conditionalFormatting sqref="K132">
    <cfRule type="expression" dxfId="60" priority="23" stopIfTrue="1">
      <formula>ISBLANK(K132)</formula>
    </cfRule>
  </conditionalFormatting>
  <conditionalFormatting sqref="K133">
    <cfRule type="expression" dxfId="59" priority="22" stopIfTrue="1">
      <formula>ISBLANK(K133)</formula>
    </cfRule>
  </conditionalFormatting>
  <conditionalFormatting sqref="M130">
    <cfRule type="expression" dxfId="58" priority="21" stopIfTrue="1">
      <formula>ISBLANK(M130)</formula>
    </cfRule>
  </conditionalFormatting>
  <conditionalFormatting sqref="M131">
    <cfRule type="expression" dxfId="57" priority="20" stopIfTrue="1">
      <formula>ISBLANK(M131)</formula>
    </cfRule>
  </conditionalFormatting>
  <conditionalFormatting sqref="M132">
    <cfRule type="expression" dxfId="56" priority="19" stopIfTrue="1">
      <formula>ISBLANK(M132)</formula>
    </cfRule>
  </conditionalFormatting>
  <conditionalFormatting sqref="M133">
    <cfRule type="expression" dxfId="55" priority="18" stopIfTrue="1">
      <formula>ISBLANK(M133)</formula>
    </cfRule>
  </conditionalFormatting>
  <conditionalFormatting sqref="O130">
    <cfRule type="expression" dxfId="54" priority="17" stopIfTrue="1">
      <formula>ISBLANK(O130)</formula>
    </cfRule>
  </conditionalFormatting>
  <conditionalFormatting sqref="O131">
    <cfRule type="expression" dxfId="53" priority="16" stopIfTrue="1">
      <formula>ISBLANK(O131)</formula>
    </cfRule>
  </conditionalFormatting>
  <conditionalFormatting sqref="O132">
    <cfRule type="expression" dxfId="52" priority="15" stopIfTrue="1">
      <formula>ISBLANK(O132)</formula>
    </cfRule>
  </conditionalFormatting>
  <conditionalFormatting sqref="O133">
    <cfRule type="expression" dxfId="51" priority="14" stopIfTrue="1">
      <formula>ISBLANK(O133)</formula>
    </cfRule>
  </conditionalFormatting>
  <conditionalFormatting sqref="Q130">
    <cfRule type="expression" dxfId="50" priority="13" stopIfTrue="1">
      <formula>ISBLANK(Q130)</formula>
    </cfRule>
  </conditionalFormatting>
  <conditionalFormatting sqref="Q131">
    <cfRule type="expression" dxfId="49" priority="12" stopIfTrue="1">
      <formula>ISBLANK(Q131)</formula>
    </cfRule>
  </conditionalFormatting>
  <conditionalFormatting sqref="Q132">
    <cfRule type="expression" dxfId="48" priority="11" stopIfTrue="1">
      <formula>ISBLANK(Q132)</formula>
    </cfRule>
  </conditionalFormatting>
  <conditionalFormatting sqref="Q133">
    <cfRule type="expression" dxfId="47" priority="10" stopIfTrue="1">
      <formula>ISBLANK(Q133)</formula>
    </cfRule>
  </conditionalFormatting>
  <conditionalFormatting sqref="G126">
    <cfRule type="expression" dxfId="46" priority="9" stopIfTrue="1">
      <formula>ISBLANK(G126)</formula>
    </cfRule>
  </conditionalFormatting>
  <conditionalFormatting sqref="G127">
    <cfRule type="expression" dxfId="45" priority="8" stopIfTrue="1">
      <formula>ISBLANK(G127)</formula>
    </cfRule>
  </conditionalFormatting>
  <conditionalFormatting sqref="G128">
    <cfRule type="expression" dxfId="44" priority="7" stopIfTrue="1">
      <formula>ISBLANK(G128)</formula>
    </cfRule>
  </conditionalFormatting>
  <conditionalFormatting sqref="G129">
    <cfRule type="expression" dxfId="43" priority="6" stopIfTrue="1">
      <formula>ISBLANK(G129)</formula>
    </cfRule>
  </conditionalFormatting>
  <conditionalFormatting sqref="I138">
    <cfRule type="expression" dxfId="42" priority="5" stopIfTrue="1">
      <formula>ISBLANK(I138)</formula>
    </cfRule>
  </conditionalFormatting>
  <conditionalFormatting sqref="K138">
    <cfRule type="expression" dxfId="41" priority="4" stopIfTrue="1">
      <formula>ISBLANK(K138)</formula>
    </cfRule>
  </conditionalFormatting>
  <conditionalFormatting sqref="M138">
    <cfRule type="expression" dxfId="40" priority="3" stopIfTrue="1">
      <formula>ISBLANK(M138)</formula>
    </cfRule>
  </conditionalFormatting>
  <conditionalFormatting sqref="O138">
    <cfRule type="expression" dxfId="39" priority="2" stopIfTrue="1">
      <formula>ISBLANK(O138)</formula>
    </cfRule>
  </conditionalFormatting>
  <conditionalFormatting sqref="Q138">
    <cfRule type="expression" dxfId="38" priority="1" stopIfTrue="1">
      <formula>ISBLANK(Q138)</formula>
    </cfRule>
  </conditionalFormatting>
  <dataValidations count="1">
    <dataValidation type="whole" allowBlank="1" showInputMessage="1" showErrorMessage="1" errorTitle="Verkeerde invoer" error="Alleen positieve gehele getallen mogen hier worden ingevoerd." sqref="M78:M81 I78:I81 G71:G73 E71:E73 E78:E81 I71:I73 G78:G81 M84:M86 G24:G27 I84:I86 E84:E86 E89:E91 K84:K86 K71:K73 M71:M73 K89:K91 M89:M91 G89:G91 G84:G86 K78:K81 K17:K19 I24:I27 E30:E32 E35:E37 I30:I32 I35:I37 M35:M37 M30:M32 G35:G37 G30:G32 E17:E19 M17:M19 K30:K32 K35:K37 M24:M27 K24:K27 I17:I19 E24:E27 G17:G19 I89:I91">
      <formula1>0</formula1>
      <formula2>9.99999999999999E+30</formula2>
    </dataValidation>
  </dataValidations>
  <pageMargins left="0.59055118110236227" right="0.39370078740157483" top="0.59055118110236227" bottom="0.19685039370078741" header="0.51181102362204722" footer="0.51181102362204722"/>
  <pageSetup paperSize="9" orientation="portrait" r:id="rId1"/>
  <headerFooter alignWithMargins="0"/>
  <rowBreaks count="2" manualBreakCount="2">
    <brk id="54" max="24" man="1"/>
    <brk id="109" max="24" man="1"/>
  </row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16</vt:i4>
      </vt:variant>
      <vt:variant>
        <vt:lpstr>Benoemde bereiken</vt:lpstr>
      </vt:variant>
      <vt:variant>
        <vt:i4>16</vt:i4>
      </vt:variant>
    </vt:vector>
  </HeadingPairs>
  <TitlesOfParts>
    <vt:vector size="32" baseType="lpstr">
      <vt:lpstr>voorblad</vt:lpstr>
      <vt:lpstr>inhoud</vt:lpstr>
      <vt:lpstr>5.1 jaarrek. (voor)</vt:lpstr>
      <vt:lpstr>5.1.1 balans</vt:lpstr>
      <vt:lpstr>5.1.2 res.rek.</vt:lpstr>
      <vt:lpstr>5.1.3 kasstroom</vt:lpstr>
      <vt:lpstr>5.1.4 waard.grondsl.</vt:lpstr>
      <vt:lpstr>5.1.5 toel. balans</vt:lpstr>
      <vt:lpstr>5.1.6 IVA-5.1.7 MVA-5.1.8 FVA</vt:lpstr>
      <vt:lpstr>5.1.9 - Overzicht leningen</vt:lpstr>
      <vt:lpstr>5.1.10 gesegm.res.rek.</vt:lpstr>
      <vt:lpstr>5.1.10 toel. res.rek.</vt:lpstr>
      <vt:lpstr>5.2 overige geg. (voor)</vt:lpstr>
      <vt:lpstr>5.2 Overige gegevens</vt:lpstr>
      <vt:lpstr>Beoordelingsverklaring </vt:lpstr>
      <vt:lpstr>Validatiesheet</vt:lpstr>
      <vt:lpstr>'5.1 jaarrek. (voor)'!Afdrukbereik</vt:lpstr>
      <vt:lpstr>'5.1.1 balans'!Afdrukbereik</vt:lpstr>
      <vt:lpstr>'5.1.10 gesegm.res.rek.'!Afdrukbereik</vt:lpstr>
      <vt:lpstr>'5.1.10 toel. res.rek.'!Afdrukbereik</vt:lpstr>
      <vt:lpstr>'5.1.2 res.rek.'!Afdrukbereik</vt:lpstr>
      <vt:lpstr>'5.1.3 kasstroom'!Afdrukbereik</vt:lpstr>
      <vt:lpstr>'5.1.4 waard.grondsl.'!Afdrukbereik</vt:lpstr>
      <vt:lpstr>'5.1.5 toel. balans'!Afdrukbereik</vt:lpstr>
      <vt:lpstr>'5.1.6 IVA-5.1.7 MVA-5.1.8 FVA'!Afdrukbereik</vt:lpstr>
      <vt:lpstr>'5.1.9 - Overzicht leningen'!Afdrukbereik</vt:lpstr>
      <vt:lpstr>'5.2 overige geg. (voor)'!Afdrukbereik</vt:lpstr>
      <vt:lpstr>'5.2 Overige gegevens'!Afdrukbereik</vt:lpstr>
      <vt:lpstr>inhoud!Afdrukbereik</vt:lpstr>
      <vt:lpstr>Validatiesheet!Afdrukbereik</vt:lpstr>
      <vt:lpstr>voorblad!Afdrukbereik</vt:lpstr>
      <vt:lpstr>'5.1.9 - Overzicht leningen'!Afdruktitels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Jaarrekening Stichting Windroos Foundation 2017 v0.2 20180208</dc:title>
  <dc:creator>Kamminga, M (Menno) (ADR/VWS)</dc:creator>
  <cp:lastModifiedBy>Mark Vosmeer</cp:lastModifiedBy>
  <cp:lastPrinted>2018-03-17T13:39:23Z</cp:lastPrinted>
  <dcterms:created xsi:type="dcterms:W3CDTF">2001-04-04T11:13:51Z</dcterms:created>
  <dcterms:modified xsi:type="dcterms:W3CDTF">2018-03-17T14:06:37Z</dcterms:modified>
</cp:coreProperties>
</file>